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kme\Box\Research\Guidelines\CoF\2025\"/>
    </mc:Choice>
  </mc:AlternateContent>
  <xr:revisionPtr revIDLastSave="0" documentId="13_ncr:1_{BCA5216C-0551-4B70-A565-5BE582114D6B}" xr6:coauthVersionLast="47" xr6:coauthVersionMax="47" xr10:uidLastSave="{00000000-0000-0000-0000-000000000000}"/>
  <bookViews>
    <workbookView xWindow="35820" yWindow="2370" windowWidth="24165" windowHeight="18075" tabRatio="721" xr2:uid="{00000000-000D-0000-FFFF-FFFF00000000}"/>
  </bookViews>
  <sheets>
    <sheet name="Proposal Guidelines" sheetId="1" r:id="rId1"/>
    <sheet name="Proposal Common Info" sheetId="3" r:id="rId2"/>
  </sheets>
  <definedNames>
    <definedName name="congress" localSheetId="0">'Proposal Guidelines'!#REF!</definedName>
    <definedName name="other" localSheetId="0">'Proposal Guidelines'!#REF!</definedName>
    <definedName name="_xlnm.Print_Area" localSheetId="1">'Proposal Common Info'!$A$1:$G$66</definedName>
    <definedName name="_xlnm.Print_Area" localSheetId="0">'Proposal Guidelines'!$A$1:$L$109</definedName>
    <definedName name="_xlnm.Print_Titles" localSheetId="0">'Proposal Guidelines'!$1:$1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7" i="1" l="1"/>
  <c r="T67" i="1"/>
  <c r="S67" i="1"/>
  <c r="S85" i="1"/>
  <c r="P81" i="1"/>
  <c r="I68" i="1" l="1"/>
  <c r="I69" i="1" s="1"/>
  <c r="H68" i="1"/>
  <c r="I70" i="1" l="1"/>
  <c r="U73" i="1"/>
  <c r="T73" i="1"/>
  <c r="S73" i="1"/>
  <c r="I66" i="1" s="1"/>
  <c r="U71" i="1"/>
  <c r="T71" i="1"/>
  <c r="S71" i="1"/>
  <c r="I65" i="1" s="1"/>
  <c r="U70" i="1"/>
  <c r="T70" i="1"/>
  <c r="S70" i="1"/>
  <c r="I64" i="1" s="1"/>
  <c r="U68" i="1"/>
  <c r="U69" i="1" s="1"/>
  <c r="T68" i="1"/>
  <c r="T69" i="1" s="1"/>
  <c r="S68" i="1"/>
  <c r="I62" i="1" s="1"/>
  <c r="R68" i="1"/>
  <c r="H62" i="1" s="1"/>
  <c r="S69" i="1" l="1"/>
  <c r="I63" i="1" s="1"/>
  <c r="I89" i="1"/>
  <c r="I50" i="1" l="1"/>
  <c r="P84" i="1" l="1"/>
  <c r="P85" i="1"/>
  <c r="I51" i="1" l="1"/>
  <c r="R69" i="1" l="1"/>
  <c r="H63" i="1" s="1"/>
  <c r="I55" i="1"/>
  <c r="R73" i="1" l="1"/>
  <c r="H66" i="1" s="1"/>
  <c r="R70" i="1"/>
  <c r="H64" i="1" s="1"/>
  <c r="R71" i="1"/>
  <c r="H65" i="1" s="1"/>
  <c r="H70" i="1"/>
  <c r="H69" i="1"/>
  <c r="G32" i="3"/>
  <c r="Q81" i="1"/>
  <c r="Q85" i="1"/>
  <c r="Q80" i="1"/>
  <c r="I72" i="1"/>
  <c r="P82" i="1"/>
  <c r="H60" i="1"/>
  <c r="I73" i="1"/>
  <c r="I45" i="1"/>
  <c r="Q51" i="1"/>
  <c r="P51" i="1"/>
  <c r="H80" i="1"/>
  <c r="I90" i="1"/>
  <c r="I88" i="1"/>
  <c r="H88" i="1"/>
  <c r="I80" i="1"/>
  <c r="I60" i="1"/>
  <c r="I49" i="1"/>
  <c r="H49" i="1"/>
  <c r="I34" i="1"/>
  <c r="H34" i="1"/>
  <c r="J1" i="1"/>
  <c r="G1" i="3"/>
  <c r="H81" i="1" l="1"/>
  <c r="H82" i="1" s="1"/>
  <c r="Q82" i="1"/>
  <c r="I81" i="1" s="1"/>
  <c r="I82" i="1" s="1"/>
  <c r="Q84" i="1" l="1"/>
  <c r="Q86" i="1" s="1"/>
  <c r="I83" i="1" s="1"/>
  <c r="I84" i="1" s="1"/>
  <c r="P86" i="1"/>
  <c r="H83" i="1" s="1"/>
  <c r="H84" i="1" s="1"/>
</calcChain>
</file>

<file path=xl/sharedStrings.xml><?xml version="1.0" encoding="utf-8"?>
<sst xmlns="http://schemas.openxmlformats.org/spreadsheetml/2006/main" count="290" uniqueCount="229">
  <si>
    <t>Unclassified</t>
  </si>
  <si>
    <t>Classified</t>
  </si>
  <si>
    <t>Monthly Salary</t>
  </si>
  <si>
    <t>Yearly (12m)</t>
  </si>
  <si>
    <t>SUBCONTRACT INDIRECT RATE</t>
  </si>
  <si>
    <t>COVER PAGE OR APPLICATION INFORMATION</t>
  </si>
  <si>
    <t>Applicant or Applicant Organization</t>
  </si>
  <si>
    <t>Oregon State University</t>
  </si>
  <si>
    <t>Applicant Address</t>
  </si>
  <si>
    <t>Applicant Contact Information</t>
  </si>
  <si>
    <t>telephone: (541) 737-4933</t>
  </si>
  <si>
    <t>fax: (541) 737-3093</t>
  </si>
  <si>
    <t>Institutional Authorizing Official</t>
  </si>
  <si>
    <t>Financial Officer</t>
  </si>
  <si>
    <t>CONGRESSIONAL AND LEGISLATIVE INFORMATION</t>
  </si>
  <si>
    <t xml:space="preserve">U. S. Congressional District </t>
  </si>
  <si>
    <t>Legislative District House</t>
  </si>
  <si>
    <t>35 - 36</t>
  </si>
  <si>
    <t>Senate</t>
  </si>
  <si>
    <t>18 - 19</t>
  </si>
  <si>
    <t>U. S. Representative</t>
  </si>
  <si>
    <t>County</t>
  </si>
  <si>
    <t>Benton County</t>
  </si>
  <si>
    <t>PO Box 1086</t>
  </si>
  <si>
    <t>Corvallis, OR 97339-1086</t>
  </si>
  <si>
    <t>Official Authorized to Negotiate</t>
  </si>
  <si>
    <t>Scientific Misconduct Policy</t>
  </si>
  <si>
    <t>Filed</t>
  </si>
  <si>
    <t>Is Organization Delinquent on Any Federal Debt?</t>
  </si>
  <si>
    <t>No</t>
  </si>
  <si>
    <t>Is Organization Debarred, Suspended?</t>
  </si>
  <si>
    <t xml:space="preserve">Cognizant agency for Facilities and Administration Costs (otherwise known as Indirect Costs, Overhead, or F and A) </t>
  </si>
  <si>
    <t xml:space="preserve"> </t>
  </si>
  <si>
    <t>Org Code</t>
  </si>
  <si>
    <t>Org Title</t>
  </si>
  <si>
    <t>CAGE Code</t>
  </si>
  <si>
    <t>5D489</t>
  </si>
  <si>
    <t>DUNS Number</t>
  </si>
  <si>
    <t>A3229-01</t>
  </si>
  <si>
    <t>Human Subjects Assurance Number</t>
  </si>
  <si>
    <t>FWA00003920</t>
  </si>
  <si>
    <t>NSF Performing Organization Code</t>
  </si>
  <si>
    <t>Carnegie Classification</t>
  </si>
  <si>
    <t>FOR - College Forests Operation</t>
  </si>
  <si>
    <t xml:space="preserve">    Permanent, &lt; 0.50 FTE per month</t>
  </si>
  <si>
    <t>OTHER SALARY RANGES</t>
  </si>
  <si>
    <t>COMPUTING FEES - GRANT SUPPORTED</t>
  </si>
  <si>
    <t>Checks to be Made Payable To:</t>
  </si>
  <si>
    <t xml:space="preserve">COLLEGE ORG CODES </t>
  </si>
  <si>
    <t>FOR - FES Dept Admin</t>
  </si>
  <si>
    <t>FOR - FERM Dept Admin</t>
  </si>
  <si>
    <t>FOR - Forest Soc Science Prgm Inst</t>
  </si>
  <si>
    <t>FOR - Natural Resources Prog Inst</t>
  </si>
  <si>
    <t>Industry Sponsored Research Agreements (not Federal pass-through funds)</t>
  </si>
  <si>
    <t>Federal Intergovernmental Personnel Act (IPA)</t>
  </si>
  <si>
    <t>DHHS PMS Pin Number</t>
  </si>
  <si>
    <t>U. S. Senators</t>
  </si>
  <si>
    <t>Ron Wyden, Jeff Merkely</t>
  </si>
  <si>
    <t>Contract Officers</t>
  </si>
  <si>
    <t>sponsored.programs@oregonstate.edu</t>
  </si>
  <si>
    <t>Doctoral/Research University-Extensive (previously called Research I)</t>
  </si>
  <si>
    <t xml:space="preserve">Organized Sponsored Research </t>
  </si>
  <si>
    <t>Department of Health and Human Services (DHHS), Point of Contact: Jeanette Lu  415.437.7820</t>
  </si>
  <si>
    <t>Please Note:  Subject to change by the OSU Budgets Office without notice.</t>
  </si>
  <si>
    <t>Mailing Address for Payment</t>
  </si>
  <si>
    <t>­</t>
  </si>
  <si>
    <r>
      <t xml:space="preserve">Forecasted Tuition rates to increase </t>
    </r>
    <r>
      <rPr>
        <b/>
        <sz val="10"/>
        <color rgb="FFFF0000"/>
        <rFont val="Arial"/>
        <family val="2"/>
      </rPr>
      <t>4.5%</t>
    </r>
    <r>
      <rPr>
        <b/>
        <sz val="10"/>
        <color indexed="12"/>
        <rFont val="Arial"/>
        <family val="2"/>
      </rPr>
      <t xml:space="preserve"> each year per Sponsored Programs</t>
    </r>
  </si>
  <si>
    <t>Notes</t>
  </si>
  <si>
    <r>
      <t xml:space="preserve">Forecasted Salaries to increase </t>
    </r>
    <r>
      <rPr>
        <b/>
        <sz val="10"/>
        <color rgb="FFFF0000"/>
        <rFont val="Arial"/>
        <family val="2"/>
      </rPr>
      <t xml:space="preserve">3%-4% </t>
    </r>
    <r>
      <rPr>
        <b/>
        <sz val="10"/>
        <color rgb="FF3A4FEE"/>
        <rFont val="Arial"/>
        <family val="2"/>
      </rPr>
      <t>per year</t>
    </r>
  </si>
  <si>
    <t xml:space="preserve">OTHER OPE RATES                     </t>
  </si>
  <si>
    <r>
      <t xml:space="preserve">Forecasted </t>
    </r>
    <r>
      <rPr>
        <b/>
        <sz val="10"/>
        <color rgb="FFFF0000"/>
        <rFont val="Arial"/>
        <family val="2"/>
      </rPr>
      <t xml:space="preserve">3% </t>
    </r>
    <r>
      <rPr>
        <b/>
        <sz val="10"/>
        <color indexed="12"/>
        <rFont val="Arial"/>
        <family val="2"/>
      </rPr>
      <t>increase for  Temporary, FRA, RA</t>
    </r>
  </si>
  <si>
    <r>
      <t xml:space="preserve">Forecasted increase at </t>
    </r>
    <r>
      <rPr>
        <b/>
        <sz val="10"/>
        <color rgb="FFFF0000"/>
        <rFont val="Arial"/>
        <family val="2"/>
      </rPr>
      <t>5%</t>
    </r>
    <r>
      <rPr>
        <b/>
        <sz val="10"/>
        <color indexed="12"/>
        <rFont val="Arial"/>
        <family val="2"/>
      </rPr>
      <t xml:space="preserve"> per year</t>
    </r>
  </si>
  <si>
    <t xml:space="preserve">Corvallis, OR  97331-2140 </t>
  </si>
  <si>
    <t xml:space="preserve">B308 Kerr Administration Building </t>
  </si>
  <si>
    <t xml:space="preserve">Institutional Authorizing Official </t>
  </si>
  <si>
    <t>E-mail and Telephone e-mail</t>
  </si>
  <si>
    <t>OTHER REQUESTED INFORMATION</t>
  </si>
  <si>
    <r>
      <rPr>
        <b/>
        <sz val="10"/>
        <color rgb="FF3A4FEE"/>
        <rFont val="Arial"/>
        <family val="2"/>
      </rPr>
      <t>International Visa and Homeland Security Fees</t>
    </r>
    <r>
      <rPr>
        <b/>
        <sz val="10"/>
        <color theme="3" tint="0.39997558519241921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- </t>
    </r>
  </si>
  <si>
    <t>Revision date = don't delete. Used in formula</t>
  </si>
  <si>
    <t xml:space="preserve">Facilities and Administration Rate </t>
  </si>
  <si>
    <t>Rate Agreement Date</t>
  </si>
  <si>
    <t>Tax Identification Number</t>
  </si>
  <si>
    <t xml:space="preserve">Entity Identification Number or </t>
  </si>
  <si>
    <t>OPE RATES - CLASSIFIED AND UNCLASSIFIED - FTE &gt;= 0.5</t>
  </si>
  <si>
    <t xml:space="preserve"> Forecasted pay increases are estimates only; pay raise decisions are determined by CoF and OSU.</t>
  </si>
  <si>
    <t>Contract Officers listed below</t>
  </si>
  <si>
    <t>THESE FEES ARE TYPICALLY NOT ALLOWED ON GRANTS; IT MAY DEPEND ON THE AGENCY</t>
  </si>
  <si>
    <t>Peter DeFazio</t>
  </si>
  <si>
    <t>Estimated</t>
  </si>
  <si>
    <t>Disclaimer: These guidelines contain CoF's forecasted estimates and are subject to change without notice.</t>
  </si>
  <si>
    <t>Student Technical Assist - hourly</t>
  </si>
  <si>
    <t xml:space="preserve">NAICS (North American Classification System) </t>
  </si>
  <si>
    <t>PHS Animal Welfare Assurance Number</t>
  </si>
  <si>
    <t>USDA-APHIS Registration Number</t>
  </si>
  <si>
    <t>92-R-0005</t>
  </si>
  <si>
    <t>001434 (achieved March 5, 2012)</t>
  </si>
  <si>
    <t>AAALAC, Int'l Accreditation Number</t>
  </si>
  <si>
    <t>Vicki Watkins             (541) 737-0668</t>
  </si>
  <si>
    <t>Fax :                          (541) 737-3039</t>
  </si>
  <si>
    <t>7J08</t>
  </si>
  <si>
    <t>For an unspecified foreign entity use F&amp;A rate of 10%</t>
  </si>
  <si>
    <t xml:space="preserve">   Max 20hr/week during academic year</t>
  </si>
  <si>
    <t>Annual Total (4 terms)</t>
  </si>
  <si>
    <t>Federal Employer Identification Number or</t>
  </si>
  <si>
    <t>ASAP Recipient ID</t>
  </si>
  <si>
    <r>
      <t xml:space="preserve">Rate Per Term: Fall, Winter, Spring, Summer </t>
    </r>
    <r>
      <rPr>
        <b/>
        <vertAlign val="superscript"/>
        <sz val="10"/>
        <rFont val="Arial"/>
        <family val="2"/>
      </rPr>
      <t>1,2</t>
    </r>
  </si>
  <si>
    <t>State 
of OR</t>
  </si>
  <si>
    <t>On-Campus</t>
  </si>
  <si>
    <t>Off-Campus</t>
  </si>
  <si>
    <t>F &amp; A (INDIRECT) COST RATE</t>
  </si>
  <si>
    <t>For definition of cost rate types:</t>
  </si>
  <si>
    <t>Subcontracts with outside entities are charged the full OSU indirect rate on the first $25,000.  Outside entities use their negotiated/published F&amp;A rate.  If there is no published rate, then a 10% de minimus rate is applied.</t>
  </si>
  <si>
    <t>Other Sponsored
 Activities (OSA)</t>
  </si>
  <si>
    <t>Other Sponsored
 Activities Industry (OSA)</t>
  </si>
  <si>
    <r>
      <t>Faculty Research Assistant - (BS degree) Minimum</t>
    </r>
    <r>
      <rPr>
        <b/>
        <vertAlign val="superscript"/>
        <sz val="10"/>
        <rFont val="Arial"/>
        <family val="2"/>
      </rPr>
      <t xml:space="preserve"> 3</t>
    </r>
  </si>
  <si>
    <r>
      <t>Faculty Research Assistant - (MS degree) Minimum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3</t>
    </r>
  </si>
  <si>
    <t>Temporary (academic wage/ 1040 appointment)</t>
  </si>
  <si>
    <t>use full OPE rates from table above</t>
  </si>
  <si>
    <r>
      <t>Undergraduate Student</t>
    </r>
    <r>
      <rPr>
        <b/>
        <vertAlign val="superscript"/>
        <sz val="10"/>
        <rFont val="Arial"/>
        <family val="2"/>
      </rPr>
      <t xml:space="preserve"> 3</t>
    </r>
  </si>
  <si>
    <t xml:space="preserve">    Less than 30 hours per week</t>
  </si>
  <si>
    <r>
      <t xml:space="preserve">    Equal to or more than 30 hours per week </t>
    </r>
    <r>
      <rPr>
        <b/>
        <vertAlign val="superscript"/>
        <sz val="10"/>
        <rFont val="Arial"/>
        <family val="2"/>
      </rPr>
      <t>2</t>
    </r>
  </si>
  <si>
    <t>053599908</t>
  </si>
  <si>
    <r>
      <t xml:space="preserve">Forecasted OPE rates to increase </t>
    </r>
    <r>
      <rPr>
        <b/>
        <sz val="10"/>
        <color rgb="FFFF0000"/>
        <rFont val="Arial"/>
        <family val="2"/>
      </rPr>
      <t>1%-2%</t>
    </r>
    <r>
      <rPr>
        <b/>
        <sz val="10"/>
        <color indexed="12"/>
        <rFont val="Arial"/>
        <family val="2"/>
      </rPr>
      <t xml:space="preserve"> per year</t>
    </r>
  </si>
  <si>
    <t>Cindy Tait-Withrow    (541) 737-9087</t>
  </si>
  <si>
    <t>Office for Sponsored Research and Award Administration</t>
  </si>
  <si>
    <t>osraa@oregonstate.edu</t>
  </si>
  <si>
    <t>OSRAA</t>
  </si>
  <si>
    <t>http://research.oregonstate.edu/osraa/proposal-preparation/proposal-cover-page-application-information</t>
  </si>
  <si>
    <t>http://fa.oregonstate.edu/business-affairs/tuition-and-fee-information</t>
  </si>
  <si>
    <r>
      <t>Fully supported user fee</t>
    </r>
    <r>
      <rPr>
        <vertAlign val="superscript"/>
        <sz val="10"/>
        <rFont val="Arial"/>
        <family val="2"/>
      </rPr>
      <t xml:space="preserve"> 1</t>
    </r>
  </si>
  <si>
    <t>Organized Sponsored Research on DOD agencies &amp; DOD pass-through</t>
  </si>
  <si>
    <r>
      <t xml:space="preserve">Research Associate/RA Postdoc - Minimum </t>
    </r>
    <r>
      <rPr>
        <vertAlign val="superscript"/>
        <sz val="10"/>
        <rFont val="Arial"/>
        <family val="2"/>
      </rPr>
      <t>3</t>
    </r>
  </si>
  <si>
    <r>
      <t xml:space="preserve">Account fee </t>
    </r>
    <r>
      <rPr>
        <vertAlign val="superscript"/>
        <sz val="10"/>
        <rFont val="Arial"/>
        <family val="2"/>
      </rPr>
      <t>2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</si>
  <si>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 Includes help desk support for one account
</t>
    </r>
    <r>
      <rPr>
        <b/>
        <sz val="8"/>
        <rFont val="Arial"/>
        <family val="2"/>
      </rPr>
      <t xml:space="preserve">2.  </t>
    </r>
    <r>
      <rPr>
        <sz val="8"/>
        <rFont val="Arial"/>
        <family val="2"/>
      </rPr>
      <t>Mainly used for undergraduate student workers, or other part-time or off-site staff</t>
    </r>
  </si>
  <si>
    <t>4th (OR-04)</t>
  </si>
  <si>
    <t>Next Year</t>
  </si>
  <si>
    <r>
      <t xml:space="preserve">    90 days or more, less than 0.5FTE per month </t>
    </r>
    <r>
      <rPr>
        <b/>
        <vertAlign val="superscript"/>
        <sz val="10"/>
        <rFont val="Arial"/>
        <family val="2"/>
      </rPr>
      <t>1</t>
    </r>
  </si>
  <si>
    <r>
      <t>Postdoctoral Scholar (0 yrs experience)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/>
    </r>
  </si>
  <si>
    <t>Individual coverage only</t>
  </si>
  <si>
    <t>Summer 5 credits</t>
  </si>
  <si>
    <t>Academic Year Total 12 credits (3 terms)</t>
  </si>
  <si>
    <t xml:space="preserve">Benefits Eligible </t>
  </si>
  <si>
    <t>FORESTRY GRADUATE TUITION RATES</t>
  </si>
  <si>
    <t>tuition</t>
  </si>
  <si>
    <t>fees (90%)</t>
  </si>
  <si>
    <t>12 credits</t>
  </si>
  <si>
    <t>SU 5 credits</t>
  </si>
  <si>
    <t>https://research.oregonstate.edu/osraa/forms-and-rates/facilities-administration-information-and-rates</t>
  </si>
  <si>
    <t>For copy of OSU NICRA:</t>
  </si>
  <si>
    <t>https://research.oregonstate.edu/sites/research.oregonstate.edu/files/osu_fa_rate_agreement.pdf</t>
  </si>
  <si>
    <t>Sponsored.programs@oregonstate.edu</t>
  </si>
  <si>
    <t>FOR - Forest Ecosystem Sciences Prg</t>
  </si>
  <si>
    <t>FOR Extension Wildland Fire Program</t>
  </si>
  <si>
    <t>FOR FE Forest Engr Prgm</t>
  </si>
  <si>
    <t>FOR TallWood Design Institute Ops</t>
  </si>
  <si>
    <t>FOR Wood Sci/Engr Oper</t>
  </si>
  <si>
    <t>FOR Ext Forestry &amp; Natrl Res Prog</t>
  </si>
  <si>
    <t>Zachary Gill               (541) 737-1794</t>
  </si>
  <si>
    <t>Dawn Wagner           (541) 737-9026</t>
  </si>
  <si>
    <r>
      <rPr>
        <b/>
        <sz val="10"/>
        <color indexed="12"/>
        <rFont val="Arial"/>
        <family val="2"/>
      </rPr>
      <t>Information Commonly Needed for Proposals</t>
    </r>
    <r>
      <rPr>
        <b/>
        <sz val="8"/>
        <color indexed="12"/>
        <rFont val="Arial"/>
        <family val="2"/>
      </rPr>
      <t xml:space="preserve">
</t>
    </r>
    <r>
      <rPr>
        <i/>
        <sz val="8"/>
        <color theme="1"/>
        <rFont val="Arial"/>
        <family val="2"/>
      </rPr>
      <t>Disclaimer: Information is subject to change without notice.</t>
    </r>
  </si>
  <si>
    <t>FORESTRY GRAD STUDENT SALARY and OPE RATES</t>
  </si>
  <si>
    <r>
      <t xml:space="preserve">Postdoctoral Scholar </t>
    </r>
    <r>
      <rPr>
        <b/>
        <vertAlign val="superscript"/>
        <sz val="10"/>
        <rFont val="Arial"/>
        <family val="2"/>
      </rPr>
      <t xml:space="preserve"> 4</t>
    </r>
  </si>
  <si>
    <t>estimate</t>
  </si>
  <si>
    <t>from OSU</t>
  </si>
  <si>
    <t xml:space="preserve">includes 90% of fees </t>
  </si>
  <si>
    <t>For more information on Graduate Assistant health insurance see OSU Human Resources website</t>
  </si>
  <si>
    <t>https://hr.oregonstate.edu/graduate-student-insurance-plans</t>
  </si>
  <si>
    <t>Aedra McCarthy</t>
  </si>
  <si>
    <t>61-1730890</t>
  </si>
  <si>
    <t xml:space="preserve">A312 Kerr Administration Building </t>
  </si>
  <si>
    <t xml:space="preserve">Unique Entity Identifier (UEI) </t>
  </si>
  <si>
    <t>MZ4DYXE1SL98</t>
  </si>
  <si>
    <t>0032102000</t>
  </si>
  <si>
    <t>https://internationalservices.oregonstate.edu/international-scholars-and-faculty/department-resources/ois-service-fees</t>
  </si>
  <si>
    <t>J-1</t>
  </si>
  <si>
    <t>H-1B</t>
  </si>
  <si>
    <t>TN</t>
  </si>
  <si>
    <t>E-3</t>
  </si>
  <si>
    <t>O-1</t>
  </si>
  <si>
    <t>Permanent Residency:  Labor Certification (ETA-9089 &amp; I-140)</t>
  </si>
  <si>
    <t>Permanent Residency:  Other</t>
  </si>
  <si>
    <t>For additional information visit the Office of International Services</t>
  </si>
  <si>
    <t>Application Type</t>
  </si>
  <si>
    <t>OIS Service Fee</t>
  </si>
  <si>
    <t>Q</t>
  </si>
  <si>
    <t>FY2023</t>
  </si>
  <si>
    <t>4% (adjusted for mod 12)</t>
  </si>
  <si>
    <t>0.49 FTE for 12 months</t>
  </si>
  <si>
    <t>0.49 FTE for 9 months</t>
  </si>
  <si>
    <t>0.49 term</t>
  </si>
  <si>
    <t>0.49 for 12 mo</t>
  </si>
  <si>
    <t>0.49 9 mo</t>
  </si>
  <si>
    <t>1.00 FTE for 12 months</t>
  </si>
  <si>
    <t>7/1/20 to 6/30/24</t>
  </si>
  <si>
    <r>
      <t>Temporary - Bio Science Research Tech 1,2,3 monthly</t>
    </r>
    <r>
      <rPr>
        <b/>
        <vertAlign val="superscript"/>
        <sz val="10"/>
        <rFont val="Arial"/>
        <family val="2"/>
      </rPr>
      <t xml:space="preserve"> 1,2</t>
    </r>
  </si>
  <si>
    <t>UEI</t>
  </si>
  <si>
    <t>STOP UPDATING - provide link to OSRAA = M. Park 8/5/22</t>
  </si>
  <si>
    <r>
      <t>Graduate Student Salary</t>
    </r>
    <r>
      <rPr>
        <b/>
        <vertAlign val="superscript"/>
        <sz val="10"/>
        <color theme="1"/>
        <rFont val="Arial"/>
        <family val="2"/>
      </rPr>
      <t xml:space="preserve"> 1</t>
    </r>
  </si>
  <si>
    <r>
      <t xml:space="preserve">Forecasted Salaries to increase  </t>
    </r>
    <r>
      <rPr>
        <b/>
        <sz val="10"/>
        <color rgb="FFFF0000"/>
        <rFont val="Arial"/>
        <family val="2"/>
      </rPr>
      <t>2%-4%</t>
    </r>
  </si>
  <si>
    <t>0.4 term</t>
  </si>
  <si>
    <t>FY2024 min</t>
  </si>
  <si>
    <t>0.40 FTE for 3 months - 1 term</t>
  </si>
  <si>
    <t>0.49 FTE for 3 months - 1 term</t>
  </si>
  <si>
    <t>1.0 FTE for 1 month</t>
  </si>
  <si>
    <t>0.49 FTE for 1 month</t>
  </si>
  <si>
    <t>0.40 FTE for 1 month</t>
  </si>
  <si>
    <t>Graduate Student Fringe Benefits</t>
  </si>
  <si>
    <r>
      <t xml:space="preserve">Forecasted fringe benefits to increase </t>
    </r>
    <r>
      <rPr>
        <b/>
        <sz val="10"/>
        <color rgb="FFFF0000"/>
        <rFont val="Arial"/>
        <family val="2"/>
      </rPr>
      <t>2%</t>
    </r>
  </si>
  <si>
    <t>FY25</t>
  </si>
  <si>
    <t xml:space="preserve">$126/mo </t>
  </si>
  <si>
    <r>
      <rPr>
        <b/>
        <sz val="8"/>
        <rFont val="Arial"/>
        <family val="2"/>
      </rPr>
      <t xml:space="preserve">1.  </t>
    </r>
    <r>
      <rPr>
        <sz val="8"/>
        <rFont val="Arial"/>
        <family val="2"/>
      </rPr>
      <t xml:space="preserve">Minimum 12, Maximum 16 credits. https://fa.oregonstate.edu/budget/tuition-fees/tuition-fee-detail
</t>
    </r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 xml:space="preserve"> A one time Matriculation Fee of $350 will be assessed to all new and transfer students. If new student is considered a Non-Resident Alien, an additional one time International Orientation Fee of $50 will be assessed.</t>
    </r>
  </si>
  <si>
    <t>https://hr.oregonstate.edu/employees/administrators-supervisors/classification-compensation/employee-compensation-plans/student</t>
  </si>
  <si>
    <t>OPE Rates for 0.40 FTE ($800/AY month)</t>
  </si>
  <si>
    <r>
      <t xml:space="preserve">OPE Rates for 0.49FTE AY ($800/AY month) </t>
    </r>
    <r>
      <rPr>
        <b/>
        <vertAlign val="superscript"/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</si>
  <si>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 Follow OSU classified positions and step increase systems. See https://fa.oregonstate.edu/classification-specifications
</t>
    </r>
    <r>
      <rPr>
        <b/>
        <sz val="8"/>
        <rFont val="Arial"/>
        <family val="2"/>
      </rPr>
      <t xml:space="preserve">2.   </t>
    </r>
    <r>
      <rPr>
        <sz val="8"/>
        <rFont val="Arial"/>
        <family val="2"/>
      </rPr>
      <t xml:space="preserve">Temporary workerscan be hired from an approved temp agency at minimum $14/hr and +35% benefit rate.  Budget for these costs under the professional services category.
</t>
    </r>
    <r>
      <rPr>
        <b/>
        <sz val="8"/>
        <rFont val="Arial"/>
        <family val="2"/>
      </rPr>
      <t xml:space="preserve">3.  </t>
    </r>
    <r>
      <rPr>
        <sz val="8"/>
        <rFont val="Arial"/>
        <family val="2"/>
      </rPr>
      <t xml:space="preserve">See the CBA for United Academics of OSU https://hr.oregonstate.edu/sites/hr.oregonstate.edu/files/uaosu_cba_2020-2024.pdf
</t>
    </r>
    <r>
      <rPr>
        <b/>
        <sz val="8"/>
        <rFont val="Arial"/>
        <family val="2"/>
      </rPr>
      <t xml:space="preserve">4.  </t>
    </r>
    <r>
      <rPr>
        <sz val="8"/>
        <rFont val="Arial"/>
        <family val="2"/>
      </rPr>
      <t xml:space="preserve">See   https://gradschool.oregonstate.edu/postdocs/stipends-and-benefits
</t>
    </r>
  </si>
  <si>
    <t>Last Updated 6/29/2022</t>
  </si>
  <si>
    <t>https://helpdesk.forestry.oregonstate.edu/quantitative-sciences-group-service-center-fees</t>
  </si>
  <si>
    <t>Janean Creighton</t>
  </si>
  <si>
    <t>new CGE</t>
  </si>
  <si>
    <t>FY2025</t>
  </si>
  <si>
    <r>
      <t xml:space="preserve">Forecasted OPE rates to increase </t>
    </r>
    <r>
      <rPr>
        <b/>
        <sz val="10"/>
        <color rgb="FFFF0000"/>
        <rFont val="Arial"/>
        <family val="2"/>
      </rPr>
      <t xml:space="preserve">1% -3% </t>
    </r>
    <r>
      <rPr>
        <b/>
        <sz val="10"/>
        <color indexed="12"/>
        <rFont val="Arial"/>
        <family val="2"/>
      </rPr>
      <t>per year</t>
    </r>
  </si>
  <si>
    <r>
      <rPr>
        <b/>
        <sz val="8"/>
        <color theme="1"/>
        <rFont val="Arial"/>
        <family val="2"/>
      </rPr>
      <t xml:space="preserve">1.  </t>
    </r>
    <r>
      <rPr>
        <sz val="8"/>
        <color theme="1"/>
        <rFont val="Arial"/>
        <family val="2"/>
      </rPr>
      <t xml:space="preserve">OPE rates reflect OSUs blended rate estimates.  Hires prior to </t>
    </r>
    <r>
      <rPr>
        <b/>
        <sz val="8"/>
        <color rgb="FFFF0000"/>
        <rFont val="Arial"/>
        <family val="2"/>
      </rPr>
      <t>8/29/03 (Tier 1 &amp; 2)</t>
    </r>
    <r>
      <rPr>
        <sz val="8"/>
        <color theme="1"/>
        <rFont val="Arial"/>
        <family val="2"/>
      </rPr>
      <t xml:space="preserve"> should increase</t>
    </r>
    <r>
      <rPr>
        <b/>
        <sz val="8"/>
        <color theme="1"/>
        <rFont val="Arial"/>
        <family val="2"/>
      </rPr>
      <t xml:space="preserve"> OPE rates by  ~7.5%</t>
    </r>
    <r>
      <rPr>
        <sz val="8"/>
        <color theme="1"/>
        <rFont val="Arial"/>
        <family val="2"/>
      </rPr>
      <t>.  Source:  https://https://fa.oregonstate.edu/budget/budget-resources</t>
    </r>
    <r>
      <rPr>
        <b/>
        <sz val="8"/>
        <color theme="1"/>
        <rFont val="Arial"/>
        <family val="2"/>
      </rPr>
      <t xml:space="preserve">
2. </t>
    </r>
    <r>
      <rPr>
        <sz val="8"/>
        <rFont val="Arial"/>
        <family val="2"/>
      </rPr>
      <t>OPE/Fringe Rate Includes: Medical/Dental Insurance (PEBB), **Pension, Social Security, Medicare, Unemployment, and SAIF 
3</t>
    </r>
    <r>
      <rPr>
        <b/>
        <sz val="8"/>
        <rFont val="Arial"/>
        <family val="2"/>
      </rPr>
      <t xml:space="preserve">.  </t>
    </r>
    <r>
      <rPr>
        <sz val="8"/>
        <color rgb="FFFF0000"/>
        <rFont val="Arial"/>
        <family val="2"/>
      </rPr>
      <t>Current actual OPE rates may be used but must be noted in budget.  Contact  CoFRO for current rate information.</t>
    </r>
    <r>
      <rPr>
        <sz val="8"/>
        <rFont val="Arial"/>
        <family val="2"/>
      </rPr>
      <t xml:space="preserve">
4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Employees on an Educational Visa (i.e., J-1, F-1, etc.) are not eligible to participate in the pension programs per ORS 238.015(4) and OAR 459.010.0025(1).  Check with CoFRO (College of Forestry Research Office)</t>
    </r>
  </si>
  <si>
    <r>
      <rPr>
        <sz val="10"/>
        <color theme="1"/>
        <rFont val="Arial"/>
        <family val="2"/>
      </rPr>
      <t xml:space="preserve">FY25 </t>
    </r>
    <r>
      <rPr>
        <sz val="10"/>
        <color rgb="FFFF0000"/>
        <rFont val="Arial"/>
        <family val="2"/>
      </rPr>
      <t xml:space="preserve">14% </t>
    </r>
    <r>
      <rPr>
        <sz val="10"/>
        <color theme="1"/>
        <rFont val="Arial"/>
        <family val="2"/>
      </rPr>
      <t>+ $600/mo</t>
    </r>
  </si>
  <si>
    <r>
      <rPr>
        <b/>
        <sz val="10"/>
        <rFont val="Arial"/>
        <family val="2"/>
      </rPr>
      <t>Notes</t>
    </r>
    <r>
      <rPr>
        <b/>
        <sz val="8"/>
        <rFont val="Arial"/>
        <family val="2"/>
      </rPr>
      <t xml:space="preserve">
1.  </t>
    </r>
    <r>
      <rPr>
        <sz val="8"/>
        <rFont val="Arial"/>
        <family val="2"/>
      </rPr>
      <t xml:space="preserve"> OPE rates reflect OSUs blended rate estimates.  Hires prior to</t>
    </r>
    <r>
      <rPr>
        <b/>
        <sz val="8"/>
        <color rgb="FFFF0000"/>
        <rFont val="Arial"/>
        <family val="2"/>
      </rPr>
      <t xml:space="preserve"> 8/29/03 (Tier 1 &amp; 2) </t>
    </r>
    <r>
      <rPr>
        <sz val="8"/>
        <color theme="1"/>
        <rFont val="Arial"/>
        <family val="2"/>
      </rPr>
      <t>should increase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OPE rates by ~7.5%.
2. </t>
    </r>
    <r>
      <rPr>
        <sz val="8"/>
        <rFont val="Arial"/>
        <family val="2"/>
      </rPr>
      <t xml:space="preserve">CoFRO will check non-standard OPE rates
</t>
    </r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 xml:space="preserve"> OSU approved temp agencies can be used, but OPE rates are TBD.  Budget for these costs under the professional services category.
</t>
    </r>
    <r>
      <rPr>
        <b/>
        <sz val="8"/>
        <rFont val="Arial"/>
        <family val="2"/>
      </rPr>
      <t xml:space="preserve">4. </t>
    </r>
    <r>
      <rPr>
        <sz val="8"/>
        <rFont val="Arial"/>
        <family val="2"/>
      </rPr>
      <t xml:space="preserve">Please see  http://gradschool.oregonstate.edu/postdocs/stipends-and-benefits
</t>
    </r>
  </si>
  <si>
    <t>$2936 - $4675</t>
  </si>
  <si>
    <t>$14.70 - $21.50</t>
  </si>
  <si>
    <t xml:space="preserve"> Jan 2025</t>
  </si>
  <si>
    <t>2.85% in FY2026</t>
  </si>
  <si>
    <r>
      <t xml:space="preserve">
</t>
    </r>
    <r>
      <rPr>
        <b/>
        <sz val="8"/>
        <rFont val="Arial"/>
        <family val="2"/>
      </rPr>
      <t xml:space="preserve">1.   GA salary is set by CGE agreement and determined by COF.  Minimum rate is for new students set at $4,977 but rates here reflect returning students. </t>
    </r>
    <r>
      <rPr>
        <sz val="8"/>
        <rFont val="Arial"/>
        <family val="2"/>
      </rPr>
      <t xml:space="preserve"> Annual escalation determined by the CGE collective bargaining agreement. 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Appointments must be between 0.40 to 0.49 FTE. </t>
    </r>
    <r>
      <rPr>
        <sz val="8"/>
        <color rgb="FFFF0000"/>
        <rFont val="Arial"/>
        <family val="2"/>
      </rPr>
      <t xml:space="preserve">CoF strongly recommends GRA appointments for full 0.49FTE. 
</t>
    </r>
    <r>
      <rPr>
        <sz val="8"/>
        <color theme="1"/>
        <rFont val="Arial"/>
        <family val="2"/>
      </rPr>
      <t xml:space="preserve">
</t>
    </r>
    <r>
      <rPr>
        <b/>
        <sz val="8"/>
        <rFont val="Arial"/>
        <family val="2"/>
      </rPr>
      <t xml:space="preserve">2.  </t>
    </r>
    <r>
      <rPr>
        <sz val="8"/>
        <rFont val="Arial"/>
        <family val="2"/>
      </rPr>
      <t xml:space="preserve">Summer appointments will be hourly as of July 2021 (summer wage/suffix 55 appointments eliminated)
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OPE rates include Worker's Comp and SAIF, plus medical/dental.  
</t>
    </r>
    <r>
      <rPr>
        <sz val="8"/>
        <color rgb="FFFF0000"/>
        <rFont val="Arial"/>
        <family val="2"/>
      </rPr>
      <t xml:space="preserve">**NOTE for proposal purposes, suggest budgeting GAs year round.  Continuous enrollment including summer for GAs is an OSU policy for students using OSU resources and facilities.
</t>
    </r>
    <r>
      <rPr>
        <sz val="8"/>
        <rFont val="Arial"/>
        <family val="2"/>
      </rPr>
      <t>CGE agreement: new agreement not yet availalbe as of 1/10/2025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</si>
</sst>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_(* #,##0_);_(* \(#,##0\);_(* &quot;-&quot;??_);_(@_)"/>
    <numFmt numFmtId="167" formatCode="&quot;$&quot;#,##0.00"/>
    <numFmt numFmtId="168" formatCode="_(&quot;$&quot;* #,##0_);_(&quot;$&quot;* \(#,##0\);_(&quot;$&quot;* &quot;-&quot;??_);_(@_)"/>
    <numFmt numFmtId="169" formatCode="0.00000"/>
    <numFmt numFmtId="170" formatCode="&quot;$&quot;#,##0.0_);\(&quot;$&quot;#,##0.0\)"/>
  </numFmts>
  <fonts count="43" x14ac:knownFonts="1">
    <font>
      <sz val="12"/>
      <name val="Arial"/>
    </font>
    <font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</font>
    <font>
      <sz val="10"/>
      <color indexed="22"/>
      <name val="Arial"/>
      <family val="2"/>
    </font>
    <font>
      <vertAlign val="superscript"/>
      <sz val="10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Calibri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3A4FEE"/>
      <name val="Arial"/>
      <family val="2"/>
    </font>
    <font>
      <b/>
      <sz val="10"/>
      <color theme="3" tint="0.39997558519241921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indexed="12"/>
      <name val="Arial"/>
      <family val="2"/>
    </font>
    <font>
      <sz val="9"/>
      <color indexed="2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10"/>
      <name val="Arial"/>
      <family val="2"/>
    </font>
    <font>
      <b/>
      <sz val="12"/>
      <color rgb="FF3A4FEE"/>
      <name val="Arial"/>
      <family val="2"/>
    </font>
    <font>
      <u/>
      <sz val="8"/>
      <color indexed="12"/>
      <name val="Arial"/>
      <family val="2"/>
    </font>
    <font>
      <sz val="10"/>
      <color rgb="FFC0000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u/>
      <sz val="10"/>
      <color indexed="12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8"/>
      <color indexed="12"/>
      <name val="Arial"/>
      <family val="2"/>
    </font>
    <font>
      <i/>
      <sz val="8"/>
      <color theme="1"/>
      <name val="Arial"/>
      <family val="2"/>
    </font>
    <font>
      <b/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13">
    <xf numFmtId="0" fontId="0" fillId="0" borderId="0" xfId="0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20" fillId="0" borderId="0" xfId="0" applyFont="1"/>
    <xf numFmtId="0" fontId="8" fillId="0" borderId="0" xfId="0" applyFont="1"/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9" fontId="3" fillId="0" borderId="0" xfId="0" applyNumberFormat="1" applyFont="1" applyAlignment="1">
      <alignment horizontal="center"/>
    </xf>
    <xf numFmtId="0" fontId="6" fillId="0" borderId="0" xfId="0" applyFont="1"/>
    <xf numFmtId="0" fontId="22" fillId="0" borderId="0" xfId="0" applyFont="1" applyAlignment="1">
      <alignment horizontal="left"/>
    </xf>
    <xf numFmtId="0" fontId="21" fillId="0" borderId="0" xfId="0" applyFont="1"/>
    <xf numFmtId="0" fontId="24" fillId="0" borderId="0" xfId="0" applyFont="1"/>
    <xf numFmtId="0" fontId="9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166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center"/>
    </xf>
    <xf numFmtId="167" fontId="3" fillId="0" borderId="0" xfId="0" applyNumberFormat="1" applyFont="1"/>
    <xf numFmtId="0" fontId="22" fillId="0" borderId="0" xfId="0" applyFont="1"/>
    <xf numFmtId="0" fontId="14" fillId="0" borderId="0" xfId="0" applyFont="1" applyAlignment="1">
      <alignment vertical="center"/>
    </xf>
    <xf numFmtId="3" fontId="1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/>
    <xf numFmtId="0" fontId="5" fillId="0" borderId="0" xfId="0" applyFont="1"/>
    <xf numFmtId="0" fontId="11" fillId="0" borderId="0" xfId="0" applyFont="1"/>
    <xf numFmtId="0" fontId="3" fillId="3" borderId="0" xfId="0" applyFont="1" applyFill="1"/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 indent="1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49" fontId="10" fillId="3" borderId="0" xfId="2" applyNumberFormat="1" applyFont="1" applyFill="1" applyBorder="1" applyAlignment="1"/>
    <xf numFmtId="49" fontId="10" fillId="0" borderId="0" xfId="2" applyNumberFormat="1" applyFont="1" applyFill="1" applyBorder="1" applyAlignment="1"/>
    <xf numFmtId="165" fontId="3" fillId="3" borderId="0" xfId="0" applyNumberFormat="1" applyFont="1" applyFill="1" applyAlignment="1">
      <alignment horizontal="center"/>
    </xf>
    <xf numFmtId="0" fontId="20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6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14" fontId="6" fillId="3" borderId="0" xfId="0" applyNumberFormat="1" applyFont="1" applyFill="1" applyAlignment="1">
      <alignment horizontal="left" vertical="top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0" fillId="4" borderId="0" xfId="0" applyFill="1"/>
    <xf numFmtId="0" fontId="6" fillId="4" borderId="0" xfId="0" applyFont="1" applyFill="1" applyAlignment="1">
      <alignment horizontal="left" vertical="top"/>
    </xf>
    <xf numFmtId="0" fontId="6" fillId="4" borderId="0" xfId="0" applyFont="1" applyFill="1"/>
    <xf numFmtId="0" fontId="19" fillId="4" borderId="0" xfId="0" applyFont="1" applyFill="1" applyAlignment="1">
      <alignment vertical="top"/>
    </xf>
    <xf numFmtId="0" fontId="19" fillId="4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left" vertical="top"/>
    </xf>
    <xf numFmtId="0" fontId="30" fillId="4" borderId="0" xfId="3" applyFont="1" applyFill="1" applyBorder="1" applyAlignment="1" applyProtection="1">
      <alignment vertical="top"/>
    </xf>
    <xf numFmtId="0" fontId="4" fillId="4" borderId="0" xfId="0" applyFont="1" applyFill="1" applyAlignment="1">
      <alignment vertical="top" wrapText="1"/>
    </xf>
    <xf numFmtId="0" fontId="19" fillId="4" borderId="0" xfId="0" applyFont="1" applyFill="1" applyAlignment="1">
      <alignment horizontal="left" vertical="top"/>
    </xf>
    <xf numFmtId="0" fontId="27" fillId="4" borderId="0" xfId="0" applyFont="1" applyFill="1" applyAlignment="1">
      <alignment vertical="top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right"/>
    </xf>
    <xf numFmtId="0" fontId="3" fillId="4" borderId="6" xfId="0" applyFont="1" applyFill="1" applyBorder="1"/>
    <xf numFmtId="0" fontId="19" fillId="4" borderId="7" xfId="0" applyFont="1" applyFill="1" applyBorder="1" applyAlignment="1">
      <alignment vertical="top"/>
    </xf>
    <xf numFmtId="0" fontId="3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/>
    <xf numFmtId="0" fontId="4" fillId="4" borderId="7" xfId="0" applyFont="1" applyFill="1" applyBorder="1"/>
    <xf numFmtId="0" fontId="4" fillId="4" borderId="9" xfId="0" applyFont="1" applyFill="1" applyBorder="1"/>
    <xf numFmtId="0" fontId="19" fillId="4" borderId="5" xfId="0" applyFont="1" applyFill="1" applyBorder="1" applyAlignment="1">
      <alignment horizontal="left" vertical="top"/>
    </xf>
    <xf numFmtId="0" fontId="19" fillId="4" borderId="3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vertical="top"/>
    </xf>
    <xf numFmtId="0" fontId="19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8" xfId="0" applyFont="1" applyFill="1" applyBorder="1"/>
    <xf numFmtId="0" fontId="3" fillId="4" borderId="7" xfId="0" applyFont="1" applyFill="1" applyBorder="1"/>
    <xf numFmtId="0" fontId="4" fillId="4" borderId="10" xfId="0" applyFont="1" applyFill="1" applyBorder="1"/>
    <xf numFmtId="0" fontId="4" fillId="4" borderId="8" xfId="0" applyFont="1" applyFill="1" applyBorder="1" applyAlignment="1">
      <alignment horizontal="left"/>
    </xf>
    <xf numFmtId="0" fontId="19" fillId="3" borderId="5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3" fillId="3" borderId="6" xfId="0" applyFont="1" applyFill="1" applyBorder="1"/>
    <xf numFmtId="0" fontId="19" fillId="3" borderId="7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3" fillId="3" borderId="8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 wrapText="1"/>
    </xf>
    <xf numFmtId="0" fontId="19" fillId="4" borderId="7" xfId="0" applyFont="1" applyFill="1" applyBorder="1" applyAlignment="1">
      <alignment horizontal="left" vertical="top" indent="1"/>
    </xf>
    <xf numFmtId="0" fontId="3" fillId="3" borderId="8" xfId="0" applyFont="1" applyFill="1" applyBorder="1"/>
    <xf numFmtId="0" fontId="4" fillId="3" borderId="7" xfId="0" applyFont="1" applyFill="1" applyBorder="1" applyAlignment="1">
      <alignment vertical="top"/>
    </xf>
    <xf numFmtId="0" fontId="4" fillId="3" borderId="7" xfId="0" applyFont="1" applyFill="1" applyBorder="1"/>
    <xf numFmtId="0" fontId="4" fillId="3" borderId="9" xfId="0" applyFont="1" applyFill="1" applyBorder="1"/>
    <xf numFmtId="0" fontId="4" fillId="3" borderId="2" xfId="0" applyFont="1" applyFill="1" applyBorder="1" applyAlignment="1">
      <alignment vertical="top"/>
    </xf>
    <xf numFmtId="0" fontId="3" fillId="3" borderId="10" xfId="0" applyFont="1" applyFill="1" applyBorder="1"/>
    <xf numFmtId="0" fontId="4" fillId="3" borderId="7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19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9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5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4" fillId="3" borderId="8" xfId="0" applyFont="1" applyFill="1" applyBorder="1" applyAlignment="1">
      <alignment vertical="top"/>
    </xf>
    <xf numFmtId="0" fontId="4" fillId="3" borderId="7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 vertical="top" wrapText="1"/>
    </xf>
    <xf numFmtId="0" fontId="30" fillId="4" borderId="0" xfId="3" applyFont="1" applyFill="1" applyBorder="1" applyAlignment="1" applyProtection="1">
      <alignment horizontal="left" vertical="top" indent="1"/>
    </xf>
    <xf numFmtId="165" fontId="3" fillId="3" borderId="7" xfId="0" applyNumberFormat="1" applyFont="1" applyFill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49" fontId="10" fillId="0" borderId="2" xfId="2" applyNumberFormat="1" applyFont="1" applyFill="1" applyBorder="1" applyAlignment="1"/>
    <xf numFmtId="165" fontId="3" fillId="0" borderId="2" xfId="0" applyNumberFormat="1" applyFont="1" applyBorder="1" applyAlignment="1">
      <alignment horizontal="center"/>
    </xf>
    <xf numFmtId="165" fontId="3" fillId="3" borderId="7" xfId="2" applyNumberFormat="1" applyFont="1" applyFill="1" applyBorder="1" applyAlignment="1"/>
    <xf numFmtId="165" fontId="3" fillId="0" borderId="7" xfId="2" applyNumberFormat="1" applyFont="1" applyFill="1" applyBorder="1" applyAlignment="1"/>
    <xf numFmtId="165" fontId="3" fillId="0" borderId="8" xfId="2" applyNumberFormat="1" applyFont="1" applyFill="1" applyBorder="1" applyAlignment="1">
      <alignment horizontal="left"/>
    </xf>
    <xf numFmtId="165" fontId="3" fillId="3" borderId="8" xfId="2" applyNumberFormat="1" applyFont="1" applyFill="1" applyBorder="1" applyAlignment="1">
      <alignment horizontal="left"/>
    </xf>
    <xf numFmtId="165" fontId="3" fillId="0" borderId="9" xfId="2" applyNumberFormat="1" applyFont="1" applyFill="1" applyBorder="1" applyAlignment="1"/>
    <xf numFmtId="165" fontId="3" fillId="0" borderId="10" xfId="2" applyNumberFormat="1" applyFont="1" applyFill="1" applyBorder="1" applyAlignment="1">
      <alignment horizontal="left"/>
    </xf>
    <xf numFmtId="0" fontId="7" fillId="0" borderId="0" xfId="0" applyFont="1" applyAlignment="1">
      <alignment vertical="top"/>
    </xf>
    <xf numFmtId="0" fontId="3" fillId="3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7" fillId="4" borderId="0" xfId="0" applyFont="1" applyFill="1" applyAlignment="1">
      <alignment vertical="top"/>
    </xf>
    <xf numFmtId="9" fontId="3" fillId="0" borderId="0" xfId="4" applyFont="1" applyFill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horizontal="left"/>
    </xf>
    <xf numFmtId="9" fontId="3" fillId="0" borderId="0" xfId="4" applyFont="1" applyFill="1" applyBorder="1" applyAlignment="1">
      <alignment horizontal="left"/>
    </xf>
    <xf numFmtId="0" fontId="25" fillId="0" borderId="0" xfId="0" applyFont="1" applyAlignment="1">
      <alignment horizontal="left"/>
    </xf>
    <xf numFmtId="44" fontId="3" fillId="0" borderId="0" xfId="2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left"/>
    </xf>
    <xf numFmtId="168" fontId="6" fillId="0" borderId="0" xfId="2" applyNumberFormat="1" applyFont="1" applyFill="1" applyBorder="1" applyAlignment="1">
      <alignment horizontal="right"/>
    </xf>
    <xf numFmtId="42" fontId="3" fillId="0" borderId="0" xfId="2" applyNumberFormat="1" applyFont="1" applyFill="1" applyBorder="1" applyAlignment="1">
      <alignment horizontal="right"/>
    </xf>
    <xf numFmtId="10" fontId="3" fillId="0" borderId="0" xfId="2" applyNumberFormat="1" applyFont="1" applyFill="1" applyBorder="1" applyAlignment="1">
      <alignment horizontal="right" vertical="center" wrapText="1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 vertical="top"/>
    </xf>
    <xf numFmtId="0" fontId="9" fillId="0" borderId="0" xfId="0" applyFont="1" applyAlignment="1">
      <alignment vertical="center"/>
    </xf>
    <xf numFmtId="5" fontId="3" fillId="4" borderId="0" xfId="1" applyNumberFormat="1" applyFont="1" applyFill="1" applyBorder="1" applyAlignment="1"/>
    <xf numFmtId="5" fontId="4" fillId="4" borderId="0" xfId="1" applyNumberFormat="1" applyFont="1" applyFill="1" applyBorder="1" applyAlignment="1"/>
    <xf numFmtId="5" fontId="4" fillId="3" borderId="0" xfId="1" applyNumberFormat="1" applyFont="1" applyFill="1" applyBorder="1" applyAlignment="1"/>
    <xf numFmtId="5" fontId="4" fillId="4" borderId="2" xfId="1" applyNumberFormat="1" applyFont="1" applyFill="1" applyBorder="1" applyAlignment="1"/>
    <xf numFmtId="0" fontId="23" fillId="0" borderId="0" xfId="3" applyFont="1" applyFill="1" applyBorder="1" applyAlignment="1" applyProtection="1"/>
    <xf numFmtId="0" fontId="4" fillId="0" borderId="0" xfId="0" applyFont="1"/>
    <xf numFmtId="0" fontId="4" fillId="0" borderId="0" xfId="0" applyFont="1" applyAlignment="1">
      <alignment horizontal="left"/>
    </xf>
    <xf numFmtId="0" fontId="4" fillId="4" borderId="7" xfId="0" applyFont="1" applyFill="1" applyBorder="1" applyAlignment="1">
      <alignment vertical="top"/>
    </xf>
    <xf numFmtId="0" fontId="4" fillId="4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0" borderId="7" xfId="0" applyBorder="1"/>
    <xf numFmtId="9" fontId="3" fillId="0" borderId="0" xfId="0" applyNumberFormat="1" applyFont="1" applyAlignment="1">
      <alignment vertical="center"/>
    </xf>
    <xf numFmtId="164" fontId="23" fillId="0" borderId="0" xfId="3" applyNumberFormat="1" applyFont="1" applyFill="1" applyBorder="1" applyAlignment="1" applyProtection="1">
      <alignment horizontal="left"/>
    </xf>
    <xf numFmtId="0" fontId="6" fillId="3" borderId="5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9" fontId="3" fillId="3" borderId="13" xfId="0" applyNumberFormat="1" applyFont="1" applyFill="1" applyBorder="1" applyAlignment="1">
      <alignment horizontal="center" vertical="center"/>
    </xf>
    <xf numFmtId="9" fontId="3" fillId="3" borderId="8" xfId="0" applyNumberFormat="1" applyFont="1" applyFill="1" applyBorder="1" applyAlignment="1">
      <alignment horizontal="center" vertical="center"/>
    </xf>
    <xf numFmtId="44" fontId="3" fillId="3" borderId="13" xfId="4" applyNumberFormat="1" applyFont="1" applyFill="1" applyBorder="1" applyAlignment="1">
      <alignment horizontal="center" vertical="center"/>
    </xf>
    <xf numFmtId="44" fontId="3" fillId="3" borderId="8" xfId="4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5" fillId="3" borderId="5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168" fontId="6" fillId="3" borderId="7" xfId="2" applyNumberFormat="1" applyFont="1" applyFill="1" applyBorder="1" applyAlignment="1">
      <alignment horizontal="right"/>
    </xf>
    <xf numFmtId="10" fontId="3" fillId="3" borderId="9" xfId="2" applyNumberFormat="1" applyFont="1" applyFill="1" applyBorder="1" applyAlignment="1">
      <alignment horizontal="right" wrapText="1"/>
    </xf>
    <xf numFmtId="0" fontId="3" fillId="0" borderId="7" xfId="0" applyFont="1" applyBorder="1" applyAlignment="1">
      <alignment horizontal="left" indent="1"/>
    </xf>
    <xf numFmtId="0" fontId="3" fillId="0" borderId="9" xfId="0" applyFont="1" applyBorder="1"/>
    <xf numFmtId="0" fontId="3" fillId="0" borderId="2" xfId="0" applyFont="1" applyBorder="1"/>
    <xf numFmtId="0" fontId="3" fillId="0" borderId="10" xfId="0" applyFont="1" applyBorder="1"/>
    <xf numFmtId="0" fontId="3" fillId="0" borderId="8" xfId="0" applyFont="1" applyBorder="1" applyAlignment="1">
      <alignment horizontal="left"/>
    </xf>
    <xf numFmtId="167" fontId="3" fillId="0" borderId="13" xfId="2" applyNumberFormat="1" applyFont="1" applyFill="1" applyBorder="1" applyAlignment="1">
      <alignment horizontal="right" vertical="center" indent="1"/>
    </xf>
    <xf numFmtId="5" fontId="3" fillId="0" borderId="7" xfId="2" applyNumberFormat="1" applyFont="1" applyFill="1" applyBorder="1" applyAlignment="1">
      <alignment horizontal="right" indent="1"/>
    </xf>
    <xf numFmtId="5" fontId="3" fillId="0" borderId="13" xfId="2" applyNumberFormat="1" applyFont="1" applyFill="1" applyBorder="1" applyAlignment="1">
      <alignment horizontal="right" indent="1"/>
    </xf>
    <xf numFmtId="10" fontId="3" fillId="0" borderId="0" xfId="4" applyNumberFormat="1" applyFont="1" applyFill="1" applyBorder="1" applyAlignment="1">
      <alignment horizontal="left" indent="2"/>
    </xf>
    <xf numFmtId="5" fontId="3" fillId="3" borderId="13" xfId="2" applyNumberFormat="1" applyFont="1" applyFill="1" applyBorder="1" applyAlignment="1">
      <alignment horizontal="right" vertical="center" indent="1"/>
    </xf>
    <xf numFmtId="5" fontId="3" fillId="0" borderId="14" xfId="2" applyNumberFormat="1" applyFont="1" applyFill="1" applyBorder="1" applyAlignment="1">
      <alignment horizontal="right" indent="1"/>
    </xf>
    <xf numFmtId="5" fontId="25" fillId="3" borderId="12" xfId="2" applyNumberFormat="1" applyFont="1" applyFill="1" applyBorder="1" applyAlignment="1">
      <alignment horizontal="right" vertical="center" indent="1"/>
    </xf>
    <xf numFmtId="5" fontId="3" fillId="3" borderId="12" xfId="2" applyNumberFormat="1" applyFont="1" applyFill="1" applyBorder="1" applyAlignment="1">
      <alignment horizontal="right" vertical="center" indent="1"/>
    </xf>
    <xf numFmtId="5" fontId="3" fillId="0" borderId="12" xfId="2" applyNumberFormat="1" applyFont="1" applyFill="1" applyBorder="1" applyAlignment="1">
      <alignment horizontal="right" vertical="center" indent="1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vertical="top"/>
    </xf>
    <xf numFmtId="0" fontId="6" fillId="3" borderId="9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0" fillId="0" borderId="8" xfId="0" applyBorder="1"/>
    <xf numFmtId="0" fontId="34" fillId="0" borderId="0" xfId="0" applyFont="1" applyAlignment="1">
      <alignment horizontal="left" vertical="center"/>
    </xf>
    <xf numFmtId="164" fontId="3" fillId="0" borderId="4" xfId="4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left" vertical="center"/>
    </xf>
    <xf numFmtId="9" fontId="3" fillId="0" borderId="4" xfId="4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7" fontId="3" fillId="0" borderId="0" xfId="0" applyNumberFormat="1" applyFont="1"/>
    <xf numFmtId="0" fontId="4" fillId="0" borderId="0" xfId="0" applyFont="1" applyAlignment="1">
      <alignment vertical="top"/>
    </xf>
    <xf numFmtId="0" fontId="4" fillId="3" borderId="9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35" fillId="4" borderId="0" xfId="3" applyFont="1" applyFill="1" applyBorder="1" applyAlignment="1" applyProtection="1"/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 indent="1"/>
    </xf>
    <xf numFmtId="0" fontId="9" fillId="0" borderId="11" xfId="0" applyFont="1" applyBorder="1" applyAlignment="1">
      <alignment horizontal="center" vertical="center"/>
    </xf>
    <xf numFmtId="0" fontId="0" fillId="0" borderId="0" xfId="0" applyProtection="1">
      <protection locked="0"/>
    </xf>
    <xf numFmtId="169" fontId="3" fillId="0" borderId="4" xfId="0" applyNumberFormat="1" applyFont="1" applyBorder="1"/>
    <xf numFmtId="0" fontId="3" fillId="0" borderId="4" xfId="0" applyFont="1" applyBorder="1"/>
    <xf numFmtId="0" fontId="16" fillId="0" borderId="0" xfId="0" applyFont="1" applyAlignment="1">
      <alignment horizontal="left"/>
    </xf>
    <xf numFmtId="0" fontId="36" fillId="0" borderId="0" xfId="0" applyFont="1" applyAlignment="1">
      <alignment vertical="top"/>
    </xf>
    <xf numFmtId="5" fontId="25" fillId="0" borderId="14" xfId="2" applyNumberFormat="1" applyFont="1" applyFill="1" applyBorder="1" applyAlignment="1">
      <alignment horizontal="right" vertical="center" indent="1"/>
    </xf>
    <xf numFmtId="5" fontId="3" fillId="0" borderId="14" xfId="2" applyNumberFormat="1" applyFont="1" applyFill="1" applyBorder="1" applyAlignment="1">
      <alignment horizontal="right" vertical="center" indent="1"/>
    </xf>
    <xf numFmtId="8" fontId="3" fillId="0" borderId="0" xfId="0" applyNumberFormat="1" applyFont="1"/>
    <xf numFmtId="6" fontId="3" fillId="0" borderId="0" xfId="0" applyNumberFormat="1" applyFont="1" applyAlignment="1">
      <alignment horizontal="left"/>
    </xf>
    <xf numFmtId="9" fontId="3" fillId="0" borderId="13" xfId="4" applyFont="1" applyFill="1" applyBorder="1" applyAlignment="1">
      <alignment horizontal="center" vertical="center"/>
    </xf>
    <xf numFmtId="9" fontId="3" fillId="0" borderId="8" xfId="4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3" fillId="0" borderId="14" xfId="2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vertical="top"/>
    </xf>
    <xf numFmtId="0" fontId="4" fillId="3" borderId="6" xfId="0" applyFont="1" applyFill="1" applyBorder="1" applyAlignment="1">
      <alignment vertical="top"/>
    </xf>
    <xf numFmtId="0" fontId="2" fillId="0" borderId="0" xfId="3" applyFill="1" applyBorder="1" applyAlignment="1" applyProtection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left" indent="1"/>
    </xf>
    <xf numFmtId="9" fontId="3" fillId="0" borderId="8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/>
    </xf>
    <xf numFmtId="10" fontId="4" fillId="0" borderId="0" xfId="4" applyNumberFormat="1" applyFont="1" applyFill="1" applyBorder="1" applyAlignment="1">
      <alignment vertical="top" wrapText="1"/>
    </xf>
    <xf numFmtId="9" fontId="3" fillId="0" borderId="11" xfId="4" applyFont="1" applyFill="1" applyBorder="1" applyAlignment="1">
      <alignment vertical="center"/>
    </xf>
    <xf numFmtId="164" fontId="3" fillId="0" borderId="11" xfId="4" applyNumberFormat="1" applyFont="1" applyFill="1" applyBorder="1" applyAlignment="1">
      <alignment vertical="center"/>
    </xf>
    <xf numFmtId="3" fontId="3" fillId="0" borderId="1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top"/>
    </xf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2" xfId="0" applyFont="1" applyBorder="1" applyAlignment="1">
      <alignment horizontal="center" wrapText="1"/>
    </xf>
    <xf numFmtId="9" fontId="3" fillId="3" borderId="13" xfId="0" applyNumberFormat="1" applyFont="1" applyFill="1" applyBorder="1" applyAlignment="1">
      <alignment horizontal="center"/>
    </xf>
    <xf numFmtId="9" fontId="3" fillId="0" borderId="13" xfId="0" applyNumberFormat="1" applyFont="1" applyBorder="1" applyAlignment="1">
      <alignment horizontal="center"/>
    </xf>
    <xf numFmtId="9" fontId="3" fillId="0" borderId="14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indent="1"/>
    </xf>
    <xf numFmtId="0" fontId="3" fillId="0" borderId="0" xfId="0" applyFont="1" applyAlignment="1">
      <alignment horizontal="right"/>
    </xf>
    <xf numFmtId="167" fontId="4" fillId="0" borderId="4" xfId="0" applyNumberFormat="1" applyFont="1" applyBorder="1" applyAlignment="1">
      <alignment horizontal="left" vertical="top" wrapText="1" indent="1"/>
    </xf>
    <xf numFmtId="0" fontId="6" fillId="0" borderId="4" xfId="0" applyFont="1" applyBorder="1"/>
    <xf numFmtId="167" fontId="19" fillId="0" borderId="0" xfId="0" applyNumberFormat="1" applyFont="1" applyAlignment="1">
      <alignment horizontal="left" wrapText="1" indent="1"/>
    </xf>
    <xf numFmtId="0" fontId="3" fillId="5" borderId="4" xfId="0" applyFont="1" applyFill="1" applyBorder="1"/>
    <xf numFmtId="164" fontId="35" fillId="0" borderId="0" xfId="3" applyNumberFormat="1" applyFont="1" applyFill="1" applyBorder="1" applyAlignment="1" applyProtection="1">
      <alignment horizontal="left"/>
    </xf>
    <xf numFmtId="0" fontId="35" fillId="0" borderId="0" xfId="3" applyFont="1" applyFill="1" applyBorder="1" applyAlignment="1" applyProtection="1"/>
    <xf numFmtId="0" fontId="30" fillId="3" borderId="0" xfId="3" applyFont="1" applyFill="1" applyBorder="1" applyAlignment="1" applyProtection="1">
      <alignment vertical="top"/>
    </xf>
    <xf numFmtId="0" fontId="19" fillId="3" borderId="7" xfId="0" applyFont="1" applyFill="1" applyBorder="1" applyAlignment="1">
      <alignment horizontal="left" vertical="top"/>
    </xf>
    <xf numFmtId="0" fontId="19" fillId="3" borderId="0" xfId="0" applyFont="1" applyFill="1" applyAlignment="1">
      <alignment horizontal="left" vertical="top"/>
    </xf>
    <xf numFmtId="0" fontId="39" fillId="0" borderId="0" xfId="0" applyFont="1"/>
    <xf numFmtId="0" fontId="19" fillId="4" borderId="7" xfId="0" applyFont="1" applyFill="1" applyBorder="1" applyAlignment="1">
      <alignment horizontal="left" vertical="top"/>
    </xf>
    <xf numFmtId="14" fontId="4" fillId="3" borderId="8" xfId="0" applyNumberFormat="1" applyFont="1" applyFill="1" applyBorder="1" applyAlignment="1">
      <alignment horizontal="left" vertical="top"/>
    </xf>
    <xf numFmtId="167" fontId="19" fillId="0" borderId="0" xfId="0" applyNumberFormat="1" applyFont="1" applyAlignment="1">
      <alignment horizontal="left" indent="1"/>
    </xf>
    <xf numFmtId="0" fontId="4" fillId="4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top"/>
    </xf>
    <xf numFmtId="0" fontId="4" fillId="3" borderId="10" xfId="0" applyFont="1" applyFill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horizontal="left" vertical="center"/>
    </xf>
    <xf numFmtId="5" fontId="4" fillId="4" borderId="5" xfId="1" applyNumberFormat="1" applyFont="1" applyFill="1" applyBorder="1" applyAlignment="1"/>
    <xf numFmtId="5" fontId="4" fillId="4" borderId="3" xfId="1" applyNumberFormat="1" applyFont="1" applyFill="1" applyBorder="1" applyAlignment="1"/>
    <xf numFmtId="0" fontId="4" fillId="4" borderId="6" xfId="0" applyFont="1" applyFill="1" applyBorder="1" applyAlignment="1">
      <alignment horizontal="right"/>
    </xf>
    <xf numFmtId="5" fontId="4" fillId="4" borderId="7" xfId="1" applyNumberFormat="1" applyFont="1" applyFill="1" applyBorder="1" applyAlignment="1"/>
    <xf numFmtId="0" fontId="4" fillId="4" borderId="8" xfId="0" applyFont="1" applyFill="1" applyBorder="1" applyAlignment="1">
      <alignment horizontal="right"/>
    </xf>
    <xf numFmtId="5" fontId="4" fillId="4" borderId="9" xfId="1" applyNumberFormat="1" applyFont="1" applyFill="1" applyBorder="1" applyAlignment="1"/>
    <xf numFmtId="0" fontId="4" fillId="4" borderId="10" xfId="0" applyFont="1" applyFill="1" applyBorder="1" applyAlignment="1">
      <alignment horizontal="right"/>
    </xf>
    <xf numFmtId="5" fontId="4" fillId="3" borderId="7" xfId="1" applyNumberFormat="1" applyFont="1" applyFill="1" applyBorder="1" applyAlignment="1"/>
    <xf numFmtId="0" fontId="4" fillId="3" borderId="8" xfId="0" applyFont="1" applyFill="1" applyBorder="1" applyAlignment="1">
      <alignment horizontal="right"/>
    </xf>
    <xf numFmtId="0" fontId="30" fillId="4" borderId="0" xfId="3" applyFont="1" applyFill="1" applyBorder="1" applyAlignment="1" applyProtection="1"/>
    <xf numFmtId="0" fontId="1" fillId="0" borderId="0" xfId="0" applyFont="1"/>
    <xf numFmtId="5" fontId="0" fillId="5" borderId="0" xfId="0" applyNumberFormat="1" applyFill="1" applyProtection="1">
      <protection locked="0"/>
    </xf>
    <xf numFmtId="5" fontId="0" fillId="0" borderId="0" xfId="0" applyNumberFormat="1" applyProtection="1">
      <protection locked="0"/>
    </xf>
    <xf numFmtId="5" fontId="3" fillId="0" borderId="0" xfId="0" applyNumberFormat="1" applyFont="1"/>
    <xf numFmtId="5" fontId="3" fillId="0" borderId="0" xfId="0" applyNumberFormat="1" applyFont="1" applyAlignment="1">
      <alignment horizontal="right"/>
    </xf>
    <xf numFmtId="0" fontId="4" fillId="4" borderId="7" xfId="0" applyFont="1" applyFill="1" applyBorder="1" applyAlignment="1">
      <alignment horizontal="left" vertical="top" wrapText="1"/>
    </xf>
    <xf numFmtId="165" fontId="25" fillId="0" borderId="13" xfId="2" applyNumberFormat="1" applyFont="1" applyFill="1" applyBorder="1" applyAlignment="1">
      <alignment horizontal="right" vertical="center" indent="1"/>
    </xf>
    <xf numFmtId="165" fontId="25" fillId="3" borderId="13" xfId="2" applyNumberFormat="1" applyFont="1" applyFill="1" applyBorder="1" applyAlignment="1">
      <alignment horizontal="right" vertical="center" indent="1"/>
    </xf>
    <xf numFmtId="0" fontId="25" fillId="3" borderId="12" xfId="2" applyNumberFormat="1" applyFont="1" applyFill="1" applyBorder="1" applyAlignment="1">
      <alignment horizontal="center" vertical="center"/>
    </xf>
    <xf numFmtId="165" fontId="25" fillId="0" borderId="13" xfId="2" applyNumberFormat="1" applyFont="1" applyFill="1" applyBorder="1" applyAlignment="1">
      <alignment horizontal="center" vertical="center"/>
    </xf>
    <xf numFmtId="0" fontId="16" fillId="0" borderId="2" xfId="0" applyFont="1" applyBorder="1"/>
    <xf numFmtId="0" fontId="8" fillId="7" borderId="0" xfId="0" applyFont="1" applyFill="1" applyAlignment="1">
      <alignment vertical="top" wrapText="1"/>
    </xf>
    <xf numFmtId="0" fontId="3" fillId="3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3" fillId="3" borderId="7" xfId="0" applyFont="1" applyFill="1" applyBorder="1"/>
    <xf numFmtId="168" fontId="6" fillId="3" borderId="13" xfId="2" applyNumberFormat="1" applyFont="1" applyFill="1" applyBorder="1" applyAlignment="1">
      <alignment horizontal="right"/>
    </xf>
    <xf numFmtId="9" fontId="3" fillId="0" borderId="13" xfId="2" applyNumberFormat="1" applyFont="1" applyFill="1" applyBorder="1" applyAlignment="1">
      <alignment horizontal="center"/>
    </xf>
    <xf numFmtId="10" fontId="31" fillId="3" borderId="14" xfId="2" applyNumberFormat="1" applyFont="1" applyFill="1" applyBorder="1" applyAlignment="1">
      <alignment horizontal="right"/>
    </xf>
    <xf numFmtId="0" fontId="42" fillId="0" borderId="0" xfId="0" applyFont="1" applyAlignment="1">
      <alignment horizontal="center" vertical="center"/>
    </xf>
    <xf numFmtId="9" fontId="25" fillId="0" borderId="14" xfId="4" applyFont="1" applyFill="1" applyBorder="1" applyAlignment="1">
      <alignment horizontal="center" vertical="center"/>
    </xf>
    <xf numFmtId="9" fontId="25" fillId="0" borderId="10" xfId="4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9" fontId="3" fillId="0" borderId="15" xfId="4" applyFont="1" applyFill="1" applyBorder="1" applyAlignment="1">
      <alignment horizontal="center" vertical="center"/>
    </xf>
    <xf numFmtId="9" fontId="3" fillId="0" borderId="11" xfId="4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top" wrapText="1" indent="1"/>
    </xf>
    <xf numFmtId="0" fontId="4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3" fillId="0" borderId="0" xfId="0" applyFont="1" applyAlignment="1">
      <alignment horizontal="left" indent="2"/>
    </xf>
    <xf numFmtId="0" fontId="6" fillId="0" borderId="5" xfId="0" applyFont="1" applyBorder="1" applyAlignment="1">
      <alignment horizontal="left" wrapText="1" inden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/>
    </xf>
    <xf numFmtId="0" fontId="3" fillId="3" borderId="3" xfId="2" applyNumberFormat="1" applyFont="1" applyFill="1" applyBorder="1" applyAlignment="1">
      <alignment horizontal="center" vertical="center"/>
    </xf>
    <xf numFmtId="165" fontId="3" fillId="0" borderId="7" xfId="2" applyNumberFormat="1" applyFont="1" applyFill="1" applyBorder="1" applyAlignment="1">
      <alignment horizontal="center" vertical="center"/>
    </xf>
    <xf numFmtId="165" fontId="25" fillId="3" borderId="7" xfId="2" applyNumberFormat="1" applyFont="1" applyFill="1" applyBorder="1" applyAlignment="1">
      <alignment horizontal="right" vertical="center" indent="1"/>
    </xf>
    <xf numFmtId="165" fontId="25" fillId="0" borderId="7" xfId="2" applyNumberFormat="1" applyFont="1" applyFill="1" applyBorder="1" applyAlignment="1">
      <alignment horizontal="right" vertical="center" indent="1"/>
    </xf>
    <xf numFmtId="165" fontId="3" fillId="0" borderId="2" xfId="2" applyNumberFormat="1" applyFont="1" applyFill="1" applyBorder="1" applyAlignment="1">
      <alignment horizontal="right" vertical="center" wrapText="1" indent="1"/>
    </xf>
    <xf numFmtId="0" fontId="2" fillId="0" borderId="0" xfId="3" applyFill="1" applyBorder="1" applyAlignment="1" applyProtection="1"/>
    <xf numFmtId="9" fontId="25" fillId="0" borderId="13" xfId="2" applyNumberFormat="1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170" fontId="3" fillId="0" borderId="0" xfId="0" applyNumberFormat="1" applyFont="1"/>
    <xf numFmtId="0" fontId="16" fillId="0" borderId="0" xfId="0" applyFont="1"/>
    <xf numFmtId="7" fontId="16" fillId="0" borderId="0" xfId="0" applyNumberFormat="1" applyFont="1"/>
    <xf numFmtId="10" fontId="16" fillId="0" borderId="0" xfId="0" applyNumberFormat="1" applyFont="1"/>
    <xf numFmtId="9" fontId="16" fillId="0" borderId="0" xfId="0" applyNumberFormat="1" applyFont="1"/>
    <xf numFmtId="5" fontId="16" fillId="0" borderId="0" xfId="0" applyNumberFormat="1" applyFont="1" applyAlignment="1">
      <alignment horizontal="right"/>
    </xf>
    <xf numFmtId="9" fontId="4" fillId="0" borderId="7" xfId="0" applyNumberFormat="1" applyFont="1" applyBorder="1" applyAlignment="1">
      <alignment horizontal="left" vertical="top" wrapText="1"/>
    </xf>
    <xf numFmtId="9" fontId="4" fillId="0" borderId="0" xfId="0" applyNumberFormat="1" applyFont="1" applyBorder="1" applyAlignment="1">
      <alignment horizontal="left" vertical="top" wrapText="1"/>
    </xf>
    <xf numFmtId="9" fontId="4" fillId="0" borderId="8" xfId="0" applyNumberFormat="1" applyFont="1" applyBorder="1" applyAlignment="1">
      <alignment horizontal="left" vertical="top" wrapText="1"/>
    </xf>
    <xf numFmtId="9" fontId="4" fillId="0" borderId="9" xfId="0" applyNumberFormat="1" applyFont="1" applyBorder="1" applyAlignment="1">
      <alignment horizontal="left" vertical="top" wrapText="1"/>
    </xf>
    <xf numFmtId="9" fontId="4" fillId="0" borderId="2" xfId="0" applyNumberFormat="1" applyFont="1" applyBorder="1" applyAlignment="1">
      <alignment horizontal="left" vertical="top" wrapText="1"/>
    </xf>
    <xf numFmtId="9" fontId="4" fillId="0" borderId="10" xfId="0" applyNumberFormat="1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 wrapText="1" indent="1"/>
    </xf>
    <xf numFmtId="0" fontId="4" fillId="0" borderId="3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9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1"/>
    </xf>
    <xf numFmtId="0" fontId="4" fillId="0" borderId="10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6" borderId="4" xfId="4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5" fontId="4" fillId="0" borderId="5" xfId="0" applyNumberFormat="1" applyFont="1" applyBorder="1" applyAlignment="1">
      <alignment horizontal="left" vertical="top" wrapText="1" indent="1"/>
    </xf>
    <xf numFmtId="165" fontId="4" fillId="0" borderId="3" xfId="0" applyNumberFormat="1" applyFont="1" applyBorder="1" applyAlignment="1">
      <alignment horizontal="left" vertical="top" wrapText="1" indent="1"/>
    </xf>
    <xf numFmtId="165" fontId="4" fillId="0" borderId="6" xfId="0" applyNumberFormat="1" applyFont="1" applyBorder="1" applyAlignment="1">
      <alignment horizontal="left" vertical="top" wrapText="1" indent="1"/>
    </xf>
    <xf numFmtId="165" fontId="4" fillId="0" borderId="9" xfId="0" applyNumberFormat="1" applyFont="1" applyBorder="1" applyAlignment="1">
      <alignment horizontal="left" vertical="top" wrapText="1" indent="1"/>
    </xf>
    <xf numFmtId="165" fontId="4" fillId="0" borderId="2" xfId="0" applyNumberFormat="1" applyFont="1" applyBorder="1" applyAlignment="1">
      <alignment horizontal="left" vertical="top" wrapText="1" indent="1"/>
    </xf>
    <xf numFmtId="165" fontId="4" fillId="0" borderId="10" xfId="0" applyNumberFormat="1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165" fontId="4" fillId="0" borderId="7" xfId="0" applyNumberFormat="1" applyFont="1" applyBorder="1" applyAlignment="1">
      <alignment horizontal="left" vertical="top" wrapText="1"/>
    </xf>
    <xf numFmtId="165" fontId="4" fillId="0" borderId="0" xfId="0" applyNumberFormat="1" applyFont="1" applyAlignment="1">
      <alignment horizontal="left" vertical="top" wrapText="1"/>
    </xf>
    <xf numFmtId="0" fontId="19" fillId="4" borderId="8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 vertical="top" wrapText="1"/>
    </xf>
    <xf numFmtId="0" fontId="40" fillId="4" borderId="0" xfId="0" applyFont="1" applyFill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19" fillId="3" borderId="8" xfId="0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A4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119063</xdr:rowOff>
    </xdr:from>
    <xdr:to>
      <xdr:col>7</xdr:col>
      <xdr:colOff>752952</xdr:colOff>
      <xdr:row>2</xdr:row>
      <xdr:rowOff>65088</xdr:rowOff>
    </xdr:to>
    <xdr:pic>
      <xdr:nvPicPr>
        <xdr:cNvPr id="4" name="Picture 3" descr="T:\Groups\Dean\Dean's Office\Daily\Daily\Logos\New OSU logos\COF\png\OSU_COF_horizontal_2C_O_over_B_RGB-0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72" b="21556"/>
        <a:stretch/>
      </xdr:blipFill>
      <xdr:spPr bwMode="auto">
        <a:xfrm>
          <a:off x="583407" y="119063"/>
          <a:ext cx="397954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28575</xdr:rowOff>
    </xdr:from>
    <xdr:to>
      <xdr:col>5</xdr:col>
      <xdr:colOff>1017270</xdr:colOff>
      <xdr:row>1</xdr:row>
      <xdr:rowOff>104775</xdr:rowOff>
    </xdr:to>
    <xdr:pic>
      <xdr:nvPicPr>
        <xdr:cNvPr id="4" name="Picture 3" descr="T:\Groups\Dean\Dean's Office\Daily\Daily\Logos\New OSU logos\COF\png\OSU_COF_horizontal_2C_O_over_B_RGB-0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72" b="21556"/>
        <a:stretch/>
      </xdr:blipFill>
      <xdr:spPr bwMode="auto">
        <a:xfrm>
          <a:off x="2257425" y="28575"/>
          <a:ext cx="397954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research.oregonstate.edu/osraa/forms-and-rates/facilities-administration-information-and-rat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fa.oregonstate.edu/business-affairs/tuition-and-fee-information" TargetMode="External"/><Relationship Id="rId1" Type="http://schemas.openxmlformats.org/officeDocument/2006/relationships/hyperlink" Target="https://helpdesk.forestry.oregonstate.edu/quantitative-sciences-group-service-center-fees" TargetMode="External"/><Relationship Id="rId6" Type="http://schemas.openxmlformats.org/officeDocument/2006/relationships/hyperlink" Target="https://hr.oregonstate.edu/graduate-student-insurance-plans" TargetMode="External"/><Relationship Id="rId5" Type="http://schemas.openxmlformats.org/officeDocument/2006/relationships/hyperlink" Target="https://research.oregonstate.edu/sites/research.oregonstate.edu/files/osu_fa_rate_agreement.pdf" TargetMode="External"/><Relationship Id="rId4" Type="http://schemas.openxmlformats.org/officeDocument/2006/relationships/hyperlink" Target="https://hr.oregonstate.edu/employees/administrators-supervisors/classification-compensation/employee-compensation-plans/studen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Sponsored.programs@oregonstate.edu" TargetMode="External"/><Relationship Id="rId7" Type="http://schemas.openxmlformats.org/officeDocument/2006/relationships/hyperlink" Target="mailto:osraa@oregonstate.edu" TargetMode="External"/><Relationship Id="rId2" Type="http://schemas.openxmlformats.org/officeDocument/2006/relationships/hyperlink" Target="mailto:sponsored.programs@oregonstate.edu" TargetMode="External"/><Relationship Id="rId1" Type="http://schemas.openxmlformats.org/officeDocument/2006/relationships/hyperlink" Target="https://internationalservices.oregonstate.edu/international-scholars-and-faculty/department-resources/ois-service-fees" TargetMode="External"/><Relationship Id="rId6" Type="http://schemas.openxmlformats.org/officeDocument/2006/relationships/hyperlink" Target="mailto:Sponsored.programs@oregonstate.edu" TargetMode="External"/><Relationship Id="rId5" Type="http://schemas.openxmlformats.org/officeDocument/2006/relationships/hyperlink" Target="mailto:osraa@oregonstate.edu" TargetMode="External"/><Relationship Id="rId4" Type="http://schemas.openxmlformats.org/officeDocument/2006/relationships/hyperlink" Target="http://research.oregonstate.edu/osraa/proposal-preparation/proposal-cover-page-application-information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J109"/>
  <sheetViews>
    <sheetView showGridLines="0" tabSelected="1" topLeftCell="A40" zoomScale="80" zoomScaleNormal="80" zoomScaleSheetLayoutView="96" zoomScalePageLayoutView="40" workbookViewId="0">
      <selection activeCell="J61" sqref="J61:L74"/>
    </sheetView>
  </sheetViews>
  <sheetFormatPr defaultColWidth="8.84375" defaultRowHeight="12.5" x14ac:dyDescent="0.25"/>
  <cols>
    <col min="1" max="1" width="4.765625" style="3" customWidth="1"/>
    <col min="2" max="2" width="7.765625" style="3" customWidth="1"/>
    <col min="3" max="3" width="1.765625" style="3" customWidth="1"/>
    <col min="4" max="5" width="7.765625" style="3" customWidth="1"/>
    <col min="6" max="6" width="1.765625" style="3" customWidth="1"/>
    <col min="7" max="7" width="12.765625" style="3" customWidth="1"/>
    <col min="8" max="8" width="12.765625" style="62" customWidth="1"/>
    <col min="9" max="12" width="12.765625" style="3" customWidth="1"/>
    <col min="13" max="13" width="11.69140625" style="3" customWidth="1"/>
    <col min="14" max="15" width="10.765625" style="3" customWidth="1"/>
    <col min="16" max="17" width="8.84375" style="3"/>
    <col min="18" max="18" width="10.3046875" style="3" bestFit="1" customWidth="1"/>
    <col min="19" max="16384" width="8.84375" style="3"/>
  </cols>
  <sheetData>
    <row r="1" spans="2:15" ht="72.75" customHeight="1" x14ac:dyDescent="0.25">
      <c r="B1" s="4"/>
      <c r="C1" s="4"/>
      <c r="D1" s="4"/>
      <c r="E1" s="62"/>
      <c r="F1" s="62"/>
      <c r="G1" s="62"/>
      <c r="H1" s="3"/>
      <c r="I1" s="6"/>
      <c r="J1" s="362" t="str">
        <f>"PROPOSAL BUDGET GUIDELINES
 REVISED "&amp;TEXT(O1,"mm/dd/yyyy")</f>
        <v>PROPOSAL BUDGET GUIDELINES
 REVISED 01/14/2025</v>
      </c>
      <c r="K1" s="362"/>
      <c r="L1" s="362"/>
      <c r="N1" s="65" t="s">
        <v>78</v>
      </c>
      <c r="O1" s="66">
        <v>45671</v>
      </c>
    </row>
    <row r="2" spans="2:15" s="9" customFormat="1" ht="10" customHeight="1" x14ac:dyDescent="0.35">
      <c r="C2" s="8"/>
      <c r="D2" s="8"/>
      <c r="I2" s="5"/>
      <c r="J2" s="11"/>
      <c r="K2" s="11"/>
      <c r="L2" s="11"/>
      <c r="M2" s="157"/>
    </row>
    <row r="3" spans="2:15" s="9" customFormat="1" ht="20.149999999999999" customHeight="1" x14ac:dyDescent="0.35">
      <c r="B3" s="171" t="s">
        <v>89</v>
      </c>
      <c r="C3" s="8"/>
      <c r="D3" s="8"/>
      <c r="I3" s="5"/>
      <c r="J3" s="11"/>
      <c r="K3" s="11"/>
      <c r="L3" s="11"/>
      <c r="M3" s="157"/>
    </row>
    <row r="4" spans="2:15" s="9" customFormat="1" ht="10" customHeight="1" x14ac:dyDescent="0.35">
      <c r="B4" s="7"/>
      <c r="C4" s="8"/>
      <c r="D4" s="8"/>
      <c r="I4" s="5"/>
      <c r="J4" s="11"/>
      <c r="K4" s="11"/>
      <c r="L4" s="11"/>
      <c r="M4" s="157"/>
    </row>
    <row r="5" spans="2:15" s="9" customFormat="1" ht="20.149999999999999" customHeight="1" x14ac:dyDescent="0.35">
      <c r="B5" s="7" t="s">
        <v>83</v>
      </c>
      <c r="C5" s="8"/>
      <c r="D5" s="8"/>
      <c r="I5" s="5"/>
      <c r="J5" s="11"/>
      <c r="K5" s="11"/>
      <c r="L5" s="11"/>
      <c r="M5" s="157"/>
    </row>
    <row r="6" spans="2:15" s="9" customFormat="1" ht="17.149999999999999" customHeight="1" x14ac:dyDescent="0.3">
      <c r="B6" s="12" t="s">
        <v>68</v>
      </c>
      <c r="C6" s="8"/>
      <c r="D6" s="8"/>
      <c r="I6" s="5"/>
      <c r="J6" s="11"/>
      <c r="K6" s="11"/>
      <c r="L6" s="11"/>
      <c r="M6" s="157"/>
    </row>
    <row r="7" spans="2:15" ht="17.149999999999999" customHeight="1" x14ac:dyDescent="0.3">
      <c r="B7" s="12" t="s">
        <v>220</v>
      </c>
      <c r="C7" s="8"/>
      <c r="D7" s="8"/>
      <c r="E7" s="9"/>
      <c r="F7" s="9"/>
      <c r="G7" s="9"/>
      <c r="H7" s="376" t="s">
        <v>88</v>
      </c>
      <c r="I7" s="377"/>
    </row>
    <row r="8" spans="2:15" ht="17.149999999999999" customHeight="1" x14ac:dyDescent="0.3">
      <c r="B8" s="13" t="s">
        <v>141</v>
      </c>
      <c r="C8" s="13"/>
      <c r="D8" s="13"/>
      <c r="H8" s="147" t="s">
        <v>219</v>
      </c>
      <c r="I8" s="240" t="s">
        <v>135</v>
      </c>
      <c r="J8" s="14"/>
      <c r="K8" s="14"/>
      <c r="L8" s="14"/>
      <c r="M8" s="14"/>
    </row>
    <row r="9" spans="2:15" ht="30" customHeight="1" x14ac:dyDescent="0.3">
      <c r="B9" s="373" t="s">
        <v>2</v>
      </c>
      <c r="C9" s="374"/>
      <c r="D9" s="374"/>
      <c r="E9" s="373" t="s">
        <v>3</v>
      </c>
      <c r="F9" s="374"/>
      <c r="G9" s="375"/>
      <c r="H9" s="270"/>
      <c r="I9" s="270"/>
      <c r="J9" s="334" t="s">
        <v>67</v>
      </c>
      <c r="K9" s="335"/>
      <c r="L9" s="336"/>
      <c r="M9" s="15"/>
    </row>
    <row r="10" spans="2:15" ht="17.149999999999999" customHeight="1" x14ac:dyDescent="0.3">
      <c r="B10" s="133">
        <v>28000</v>
      </c>
      <c r="C10" s="57" t="s">
        <v>65</v>
      </c>
      <c r="D10" s="50"/>
      <c r="E10" s="138">
        <v>336000</v>
      </c>
      <c r="F10" s="57" t="s">
        <v>65</v>
      </c>
      <c r="G10" s="139"/>
      <c r="H10" s="272">
        <v>0.41000000000000003</v>
      </c>
      <c r="I10" s="272">
        <v>0.44</v>
      </c>
      <c r="J10" s="352" t="s">
        <v>221</v>
      </c>
      <c r="K10" s="353"/>
      <c r="L10" s="354"/>
      <c r="M10" s="15"/>
    </row>
    <row r="11" spans="2:15" ht="17.149999999999999" customHeight="1" x14ac:dyDescent="0.3">
      <c r="B11" s="132">
        <v>25000</v>
      </c>
      <c r="C11" s="56" t="s">
        <v>65</v>
      </c>
      <c r="D11" s="58">
        <v>27999</v>
      </c>
      <c r="E11" s="137">
        <v>300000</v>
      </c>
      <c r="F11" s="56" t="s">
        <v>65</v>
      </c>
      <c r="G11" s="140">
        <v>335999</v>
      </c>
      <c r="H11" s="271">
        <v>0.42</v>
      </c>
      <c r="I11" s="271">
        <v>0.44</v>
      </c>
      <c r="J11" s="352"/>
      <c r="K11" s="353"/>
      <c r="L11" s="354"/>
      <c r="M11" s="15"/>
    </row>
    <row r="12" spans="2:15" ht="17.149999999999999" customHeight="1" x14ac:dyDescent="0.3">
      <c r="B12" s="133">
        <v>22000</v>
      </c>
      <c r="C12" s="57" t="s">
        <v>65</v>
      </c>
      <c r="D12" s="50">
        <v>24999</v>
      </c>
      <c r="E12" s="138">
        <v>264000</v>
      </c>
      <c r="F12" s="57" t="s">
        <v>65</v>
      </c>
      <c r="G12" s="139">
        <v>299999</v>
      </c>
      <c r="H12" s="272">
        <v>0.42</v>
      </c>
      <c r="I12" s="272">
        <v>0.45</v>
      </c>
      <c r="J12" s="352"/>
      <c r="K12" s="353"/>
      <c r="L12" s="354"/>
      <c r="M12" s="15"/>
    </row>
    <row r="13" spans="2:15" ht="17.149999999999999" customHeight="1" x14ac:dyDescent="0.3">
      <c r="B13" s="132">
        <v>19000</v>
      </c>
      <c r="C13" s="56" t="s">
        <v>65</v>
      </c>
      <c r="D13" s="58">
        <v>21999</v>
      </c>
      <c r="E13" s="137">
        <v>228000</v>
      </c>
      <c r="F13" s="56" t="s">
        <v>65</v>
      </c>
      <c r="G13" s="140">
        <v>263999</v>
      </c>
      <c r="H13" s="271">
        <v>0.44</v>
      </c>
      <c r="I13" s="271">
        <v>0.46</v>
      </c>
      <c r="J13" s="352"/>
      <c r="K13" s="353"/>
      <c r="L13" s="354"/>
      <c r="M13" s="15"/>
    </row>
    <row r="14" spans="2:15" ht="17.149999999999999" customHeight="1" x14ac:dyDescent="0.3">
      <c r="B14" s="133">
        <v>16000</v>
      </c>
      <c r="C14" s="57" t="s">
        <v>65</v>
      </c>
      <c r="D14" s="50">
        <v>18999</v>
      </c>
      <c r="E14" s="138">
        <v>192000</v>
      </c>
      <c r="F14" s="57" t="s">
        <v>65</v>
      </c>
      <c r="G14" s="139">
        <v>227999</v>
      </c>
      <c r="H14" s="272">
        <v>0.45</v>
      </c>
      <c r="I14" s="272">
        <v>0.48</v>
      </c>
      <c r="J14" s="352"/>
      <c r="K14" s="353"/>
      <c r="L14" s="354"/>
      <c r="M14" s="15"/>
    </row>
    <row r="15" spans="2:15" s="9" customFormat="1" ht="17.149999999999999" customHeight="1" x14ac:dyDescent="0.3">
      <c r="B15" s="132">
        <v>13000</v>
      </c>
      <c r="C15" s="56" t="s">
        <v>65</v>
      </c>
      <c r="D15" s="58">
        <v>15999</v>
      </c>
      <c r="E15" s="137">
        <v>156000</v>
      </c>
      <c r="F15" s="56" t="s">
        <v>65</v>
      </c>
      <c r="G15" s="140">
        <v>191999</v>
      </c>
      <c r="H15" s="271">
        <v>0.47000000000000003</v>
      </c>
      <c r="I15" s="271">
        <v>0.5</v>
      </c>
      <c r="J15" s="352"/>
      <c r="K15" s="353"/>
      <c r="L15" s="354"/>
      <c r="M15" s="16"/>
      <c r="N15" s="183"/>
      <c r="O15" s="183"/>
    </row>
    <row r="16" spans="2:15" s="9" customFormat="1" ht="17.149999999999999" customHeight="1" x14ac:dyDescent="0.3">
      <c r="B16" s="133">
        <v>11000</v>
      </c>
      <c r="C16" s="57" t="s">
        <v>65</v>
      </c>
      <c r="D16" s="50">
        <v>12999</v>
      </c>
      <c r="E16" s="138">
        <v>132000</v>
      </c>
      <c r="F16" s="57" t="s">
        <v>65</v>
      </c>
      <c r="G16" s="139">
        <v>155999</v>
      </c>
      <c r="H16" s="272">
        <v>0.5</v>
      </c>
      <c r="I16" s="272">
        <v>0.53</v>
      </c>
      <c r="J16" s="352"/>
      <c r="K16" s="353"/>
      <c r="L16" s="354"/>
      <c r="M16" s="16"/>
      <c r="N16" s="183"/>
      <c r="O16" s="183"/>
    </row>
    <row r="17" spans="2:15" s="9" customFormat="1" ht="17.149999999999999" customHeight="1" x14ac:dyDescent="0.3">
      <c r="B17" s="132">
        <v>9000</v>
      </c>
      <c r="C17" s="56" t="s">
        <v>65</v>
      </c>
      <c r="D17" s="58">
        <v>10999</v>
      </c>
      <c r="E17" s="137">
        <v>108000</v>
      </c>
      <c r="F17" s="56" t="s">
        <v>65</v>
      </c>
      <c r="G17" s="140">
        <v>131999</v>
      </c>
      <c r="H17" s="271">
        <v>0.53</v>
      </c>
      <c r="I17" s="271">
        <v>0.56000000000000005</v>
      </c>
      <c r="J17" s="352"/>
      <c r="K17" s="353"/>
      <c r="L17" s="354"/>
      <c r="M17" s="16"/>
      <c r="N17" s="183"/>
      <c r="O17" s="183"/>
    </row>
    <row r="18" spans="2:15" s="9" customFormat="1" ht="17.149999999999999" customHeight="1" x14ac:dyDescent="0.3">
      <c r="B18" s="133">
        <v>8000</v>
      </c>
      <c r="C18" s="57" t="s">
        <v>65</v>
      </c>
      <c r="D18" s="50">
        <v>8999</v>
      </c>
      <c r="E18" s="138">
        <v>96000</v>
      </c>
      <c r="F18" s="57" t="s">
        <v>65</v>
      </c>
      <c r="G18" s="139">
        <v>107999</v>
      </c>
      <c r="H18" s="272">
        <v>0.55000000000000004</v>
      </c>
      <c r="I18" s="272">
        <v>0.57999999999999996</v>
      </c>
      <c r="J18" s="352"/>
      <c r="K18" s="353"/>
      <c r="L18" s="354"/>
      <c r="M18" s="16"/>
      <c r="N18" s="183"/>
      <c r="O18" s="183"/>
    </row>
    <row r="19" spans="2:15" s="9" customFormat="1" ht="17.149999999999999" customHeight="1" x14ac:dyDescent="0.3">
      <c r="B19" s="132">
        <v>7000</v>
      </c>
      <c r="C19" s="56" t="s">
        <v>65</v>
      </c>
      <c r="D19" s="58">
        <v>7999</v>
      </c>
      <c r="E19" s="137">
        <v>84000</v>
      </c>
      <c r="F19" s="56" t="s">
        <v>65</v>
      </c>
      <c r="G19" s="140">
        <v>95999</v>
      </c>
      <c r="H19" s="271">
        <v>0.57999999999999996</v>
      </c>
      <c r="I19" s="271">
        <v>0.61</v>
      </c>
      <c r="J19" s="352"/>
      <c r="K19" s="353"/>
      <c r="L19" s="354"/>
      <c r="M19" s="16"/>
      <c r="N19" s="183"/>
      <c r="O19" s="183"/>
    </row>
    <row r="20" spans="2:15" s="9" customFormat="1" ht="17.149999999999999" customHeight="1" x14ac:dyDescent="0.3">
      <c r="B20" s="133">
        <v>6000</v>
      </c>
      <c r="C20" s="57" t="s">
        <v>65</v>
      </c>
      <c r="D20" s="50">
        <v>6999</v>
      </c>
      <c r="E20" s="138">
        <v>72000</v>
      </c>
      <c r="F20" s="57" t="s">
        <v>65</v>
      </c>
      <c r="G20" s="139">
        <v>83999</v>
      </c>
      <c r="H20" s="272">
        <v>0.62</v>
      </c>
      <c r="I20" s="272">
        <v>0.65</v>
      </c>
      <c r="J20" s="352"/>
      <c r="K20" s="353"/>
      <c r="L20" s="354"/>
      <c r="M20" s="16"/>
      <c r="N20" s="183"/>
      <c r="O20" s="183"/>
    </row>
    <row r="21" spans="2:15" s="9" customFormat="1" ht="17.149999999999999" customHeight="1" x14ac:dyDescent="0.3">
      <c r="B21" s="132">
        <v>5000</v>
      </c>
      <c r="C21" s="56" t="s">
        <v>65</v>
      </c>
      <c r="D21" s="58">
        <v>5999</v>
      </c>
      <c r="E21" s="137">
        <v>60000</v>
      </c>
      <c r="F21" s="56" t="s">
        <v>65</v>
      </c>
      <c r="G21" s="140">
        <v>71999</v>
      </c>
      <c r="H21" s="271">
        <v>0.67</v>
      </c>
      <c r="I21" s="271">
        <v>0.71</v>
      </c>
      <c r="J21" s="352"/>
      <c r="K21" s="353"/>
      <c r="L21" s="354"/>
      <c r="M21" s="16"/>
      <c r="N21" s="183"/>
      <c r="O21" s="183"/>
    </row>
    <row r="22" spans="2:15" s="9" customFormat="1" ht="17.149999999999999" customHeight="1" x14ac:dyDescent="0.3">
      <c r="B22" s="133">
        <v>4500</v>
      </c>
      <c r="C22" s="57" t="s">
        <v>65</v>
      </c>
      <c r="D22" s="50">
        <v>4999</v>
      </c>
      <c r="E22" s="138">
        <v>54000</v>
      </c>
      <c r="F22" s="57" t="s">
        <v>65</v>
      </c>
      <c r="G22" s="139">
        <v>59999</v>
      </c>
      <c r="H22" s="272">
        <v>0.71</v>
      </c>
      <c r="I22" s="272">
        <v>0.74</v>
      </c>
      <c r="J22" s="352"/>
      <c r="K22" s="353"/>
      <c r="L22" s="354"/>
      <c r="M22" s="16"/>
      <c r="N22" s="183"/>
      <c r="O22" s="183"/>
    </row>
    <row r="23" spans="2:15" s="9" customFormat="1" ht="17.149999999999999" customHeight="1" x14ac:dyDescent="0.3">
      <c r="B23" s="132">
        <v>4000</v>
      </c>
      <c r="C23" s="56" t="s">
        <v>65</v>
      </c>
      <c r="D23" s="58">
        <v>4499</v>
      </c>
      <c r="E23" s="137">
        <v>48000</v>
      </c>
      <c r="F23" s="56" t="s">
        <v>65</v>
      </c>
      <c r="G23" s="140">
        <v>53999</v>
      </c>
      <c r="H23" s="271">
        <v>0.75</v>
      </c>
      <c r="I23" s="271">
        <v>0.79</v>
      </c>
      <c r="J23" s="352"/>
      <c r="K23" s="353"/>
      <c r="L23" s="354"/>
      <c r="M23" s="16"/>
      <c r="N23" s="183"/>
      <c r="O23" s="183"/>
    </row>
    <row r="24" spans="2:15" s="9" customFormat="1" ht="17.149999999999999" customHeight="1" x14ac:dyDescent="0.3">
      <c r="B24" s="133">
        <v>3500</v>
      </c>
      <c r="C24" s="57" t="s">
        <v>65</v>
      </c>
      <c r="D24" s="50">
        <v>3999</v>
      </c>
      <c r="E24" s="138">
        <v>42000</v>
      </c>
      <c r="F24" s="57" t="s">
        <v>65</v>
      </c>
      <c r="G24" s="139">
        <v>47999</v>
      </c>
      <c r="H24" s="272">
        <v>0.81</v>
      </c>
      <c r="I24" s="272">
        <v>0.85</v>
      </c>
      <c r="J24" s="352"/>
      <c r="K24" s="353"/>
      <c r="L24" s="354"/>
      <c r="M24" s="16"/>
      <c r="N24" s="183"/>
      <c r="O24" s="183"/>
    </row>
    <row r="25" spans="2:15" s="9" customFormat="1" ht="17.149999999999999" customHeight="1" x14ac:dyDescent="0.3">
      <c r="B25" s="132">
        <v>3000</v>
      </c>
      <c r="C25" s="56" t="s">
        <v>65</v>
      </c>
      <c r="D25" s="58">
        <v>3499</v>
      </c>
      <c r="E25" s="137">
        <v>36000</v>
      </c>
      <c r="F25" s="56" t="s">
        <v>65</v>
      </c>
      <c r="G25" s="140">
        <v>41999</v>
      </c>
      <c r="H25" s="271">
        <v>0.89</v>
      </c>
      <c r="I25" s="271">
        <v>0.93</v>
      </c>
      <c r="J25" s="352"/>
      <c r="K25" s="353"/>
      <c r="L25" s="354"/>
      <c r="M25" s="16"/>
      <c r="N25" s="183"/>
      <c r="O25" s="183"/>
    </row>
    <row r="26" spans="2:15" s="9" customFormat="1" ht="17.149999999999999" customHeight="1" x14ac:dyDescent="0.3">
      <c r="B26" s="133">
        <v>2500</v>
      </c>
      <c r="C26" s="57" t="s">
        <v>65</v>
      </c>
      <c r="D26" s="50">
        <v>2999</v>
      </c>
      <c r="E26" s="138">
        <v>30000</v>
      </c>
      <c r="F26" s="57" t="s">
        <v>65</v>
      </c>
      <c r="G26" s="139">
        <v>35999</v>
      </c>
      <c r="H26" s="272">
        <v>1</v>
      </c>
      <c r="I26" s="272">
        <v>1.04</v>
      </c>
      <c r="J26" s="352"/>
      <c r="K26" s="353"/>
      <c r="L26" s="354"/>
      <c r="M26" s="16"/>
      <c r="N26" s="183"/>
      <c r="O26" s="183"/>
    </row>
    <row r="27" spans="2:15" s="9" customFormat="1" ht="17.149999999999999" customHeight="1" x14ac:dyDescent="0.3">
      <c r="B27" s="132">
        <v>2000</v>
      </c>
      <c r="C27" s="56" t="s">
        <v>65</v>
      </c>
      <c r="D27" s="58">
        <v>2499</v>
      </c>
      <c r="E27" s="137">
        <v>24000</v>
      </c>
      <c r="F27" s="56" t="s">
        <v>65</v>
      </c>
      <c r="G27" s="140">
        <v>29999</v>
      </c>
      <c r="H27" s="271">
        <v>1.1599999999999999</v>
      </c>
      <c r="I27" s="271">
        <v>1.2</v>
      </c>
      <c r="J27" s="352"/>
      <c r="K27" s="353"/>
      <c r="L27" s="354"/>
      <c r="M27" s="16"/>
      <c r="O27" s="183"/>
    </row>
    <row r="28" spans="2:15" s="9" customFormat="1" ht="17.149999999999999" customHeight="1" x14ac:dyDescent="0.3">
      <c r="B28" s="133">
        <v>1500</v>
      </c>
      <c r="C28" s="57" t="s">
        <v>65</v>
      </c>
      <c r="D28" s="50">
        <v>1999</v>
      </c>
      <c r="E28" s="138">
        <v>18000</v>
      </c>
      <c r="F28" s="57" t="s">
        <v>65</v>
      </c>
      <c r="G28" s="139">
        <v>23999</v>
      </c>
      <c r="H28" s="272">
        <v>1.43</v>
      </c>
      <c r="I28" s="272">
        <v>1.48</v>
      </c>
      <c r="J28" s="352"/>
      <c r="K28" s="353"/>
      <c r="L28" s="354"/>
      <c r="M28" s="16"/>
      <c r="O28" s="183"/>
    </row>
    <row r="29" spans="2:15" s="9" customFormat="1" ht="17.149999999999999" customHeight="1" x14ac:dyDescent="0.3">
      <c r="B29" s="132">
        <v>1000</v>
      </c>
      <c r="C29" s="56"/>
      <c r="D29" s="58">
        <v>1499</v>
      </c>
      <c r="E29" s="137">
        <v>12000</v>
      </c>
      <c r="F29" s="56"/>
      <c r="G29" s="140">
        <v>17999</v>
      </c>
      <c r="H29" s="271">
        <v>1.96</v>
      </c>
      <c r="I29" s="271">
        <v>2.0299999999999998</v>
      </c>
      <c r="J29" s="352"/>
      <c r="K29" s="353"/>
      <c r="L29" s="354"/>
      <c r="M29" s="16"/>
      <c r="O29" s="183"/>
    </row>
    <row r="30" spans="2:15" s="9" customFormat="1" ht="17.149999999999999" customHeight="1" x14ac:dyDescent="0.3">
      <c r="B30" s="134">
        <v>500</v>
      </c>
      <c r="C30" s="135"/>
      <c r="D30" s="136">
        <v>999</v>
      </c>
      <c r="E30" s="141">
        <v>6000</v>
      </c>
      <c r="F30" s="135"/>
      <c r="G30" s="142">
        <v>11999</v>
      </c>
      <c r="H30" s="273">
        <v>3.5799999999999996</v>
      </c>
      <c r="I30" s="273">
        <v>3.6799999999999997</v>
      </c>
      <c r="J30" s="355"/>
      <c r="K30" s="356"/>
      <c r="L30" s="357"/>
      <c r="M30" s="16"/>
      <c r="O30" s="183"/>
    </row>
    <row r="31" spans="2:15" s="9" customFormat="1" ht="17.149999999999999" customHeight="1" x14ac:dyDescent="0.35">
      <c r="B31" s="17" t="s">
        <v>63</v>
      </c>
      <c r="C31" s="18"/>
      <c r="D31" s="18"/>
      <c r="E31" s="18"/>
      <c r="F31" s="18"/>
      <c r="G31" s="18"/>
      <c r="H31" s="16"/>
      <c r="I31" s="16"/>
      <c r="J31" s="16"/>
      <c r="K31" s="16"/>
      <c r="L31" s="16"/>
      <c r="M31" s="16"/>
    </row>
    <row r="32" spans="2:15" ht="10" customHeigh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2:14" ht="17.149999999999999" customHeight="1" x14ac:dyDescent="0.3">
      <c r="B33" s="7" t="s">
        <v>69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2:14" s="24" customFormat="1" ht="17.149999999999999" customHeight="1" x14ac:dyDescent="0.35">
      <c r="B34" s="143" t="s">
        <v>122</v>
      </c>
      <c r="C34" s="21"/>
      <c r="D34" s="21"/>
      <c r="E34" s="22"/>
      <c r="F34" s="22"/>
      <c r="G34" s="22"/>
      <c r="H34" s="147" t="str">
        <f>H8</f>
        <v>FY2025</v>
      </c>
      <c r="I34" s="240" t="str">
        <f>I8</f>
        <v>Next Year</v>
      </c>
      <c r="J34" s="11"/>
      <c r="K34" s="11"/>
      <c r="L34" s="11"/>
    </row>
    <row r="35" spans="2:14" ht="17.149999999999999" customHeight="1" x14ac:dyDescent="0.25">
      <c r="B35" s="185" t="s">
        <v>0</v>
      </c>
      <c r="C35" s="186"/>
      <c r="D35" s="186"/>
      <c r="E35" s="187"/>
      <c r="F35" s="187"/>
      <c r="G35" s="187"/>
      <c r="H35" s="188"/>
      <c r="I35" s="189"/>
      <c r="J35" s="364" t="s">
        <v>223</v>
      </c>
      <c r="K35" s="365"/>
      <c r="L35" s="366"/>
      <c r="M35" s="158"/>
    </row>
    <row r="36" spans="2:14" ht="17.149999999999999" customHeight="1" x14ac:dyDescent="0.25">
      <c r="B36" s="145" t="s">
        <v>136</v>
      </c>
      <c r="C36" s="9"/>
      <c r="D36" s="9"/>
      <c r="E36" s="9"/>
      <c r="F36" s="9"/>
      <c r="G36" s="10"/>
      <c r="H36" s="148">
        <v>0.35</v>
      </c>
      <c r="I36" s="260">
        <v>0.37</v>
      </c>
      <c r="J36" s="367"/>
      <c r="K36" s="368"/>
      <c r="L36" s="369"/>
      <c r="M36" s="159"/>
    </row>
    <row r="37" spans="2:14" ht="17.149999999999999" customHeight="1" x14ac:dyDescent="0.25">
      <c r="B37" s="146" t="s">
        <v>1</v>
      </c>
      <c r="C37" s="53"/>
      <c r="D37" s="53"/>
      <c r="E37" s="53"/>
      <c r="F37" s="53"/>
      <c r="G37" s="190"/>
      <c r="H37" s="191"/>
      <c r="I37" s="192"/>
      <c r="J37" s="367"/>
      <c r="K37" s="368"/>
      <c r="L37" s="369"/>
      <c r="M37" s="159"/>
    </row>
    <row r="38" spans="2:14" ht="17.149999999999999" customHeight="1" x14ac:dyDescent="0.25">
      <c r="B38" s="145" t="s">
        <v>44</v>
      </c>
      <c r="C38" s="9"/>
      <c r="D38" s="9"/>
      <c r="E38" s="9"/>
      <c r="F38" s="9"/>
      <c r="G38" s="10"/>
      <c r="H38" s="148">
        <v>0.35</v>
      </c>
      <c r="I38" s="260">
        <v>0.37</v>
      </c>
      <c r="J38" s="367"/>
      <c r="K38" s="368"/>
      <c r="L38" s="369"/>
      <c r="M38" s="158"/>
    </row>
    <row r="39" spans="2:14" ht="17.149999999999999" customHeight="1" x14ac:dyDescent="0.25">
      <c r="B39" s="193" t="s">
        <v>116</v>
      </c>
      <c r="C39" s="190"/>
      <c r="D39" s="190"/>
      <c r="E39" s="55"/>
      <c r="F39" s="54"/>
      <c r="G39" s="54"/>
      <c r="H39" s="194"/>
      <c r="I39" s="195"/>
      <c r="J39" s="367"/>
      <c r="K39" s="368"/>
      <c r="L39" s="369"/>
      <c r="M39" s="26"/>
    </row>
    <row r="40" spans="2:14" ht="17.149999999999999" customHeight="1" x14ac:dyDescent="0.25">
      <c r="B40" s="145" t="s">
        <v>119</v>
      </c>
      <c r="C40" s="9"/>
      <c r="D40" s="10"/>
      <c r="E40" s="9"/>
      <c r="F40" s="9"/>
      <c r="G40" s="9"/>
      <c r="H40" s="148">
        <v>0.1</v>
      </c>
      <c r="I40" s="260">
        <v>0.12</v>
      </c>
      <c r="J40" s="367"/>
      <c r="K40" s="368"/>
      <c r="L40" s="369"/>
      <c r="M40" s="160"/>
    </row>
    <row r="41" spans="2:14" ht="17.149999999999999" customHeight="1" x14ac:dyDescent="0.25">
      <c r="B41" s="145" t="s">
        <v>120</v>
      </c>
      <c r="C41" s="9"/>
      <c r="D41" s="10"/>
      <c r="E41" s="9"/>
      <c r="F41" s="9"/>
      <c r="G41" s="9"/>
      <c r="H41" s="378" t="s">
        <v>117</v>
      </c>
      <c r="I41" s="379"/>
      <c r="J41" s="367"/>
      <c r="K41" s="368"/>
      <c r="L41" s="369"/>
      <c r="M41" s="160"/>
    </row>
    <row r="42" spans="2:14" ht="17.149999999999999" customHeight="1" x14ac:dyDescent="0.25">
      <c r="B42" s="146" t="s">
        <v>118</v>
      </c>
      <c r="C42" s="53"/>
      <c r="D42" s="53"/>
      <c r="E42" s="54"/>
      <c r="F42" s="54"/>
      <c r="G42" s="54"/>
      <c r="H42" s="196"/>
      <c r="I42" s="197"/>
      <c r="J42" s="367"/>
      <c r="K42" s="368"/>
      <c r="L42" s="369"/>
      <c r="M42" s="159"/>
    </row>
    <row r="43" spans="2:14" ht="17.149999999999999" customHeight="1" x14ac:dyDescent="0.25">
      <c r="B43" s="145" t="s">
        <v>101</v>
      </c>
      <c r="C43" s="24"/>
      <c r="D43" s="24"/>
      <c r="E43" s="9"/>
      <c r="F43" s="198"/>
      <c r="G43" s="198"/>
      <c r="H43" s="250">
        <v>0.08</v>
      </c>
      <c r="I43" s="251">
        <v>0.08</v>
      </c>
      <c r="J43" s="367"/>
      <c r="K43" s="368"/>
      <c r="L43" s="369"/>
      <c r="M43" s="159"/>
    </row>
    <row r="44" spans="2:14" ht="17.149999999999999" customHeight="1" x14ac:dyDescent="0.25">
      <c r="B44" s="146" t="s">
        <v>161</v>
      </c>
      <c r="C44" s="53"/>
      <c r="D44" s="53"/>
      <c r="E44" s="53"/>
      <c r="F44" s="53"/>
      <c r="G44" s="53"/>
      <c r="H44" s="196"/>
      <c r="I44" s="197"/>
      <c r="J44" s="367"/>
      <c r="K44" s="368"/>
      <c r="L44" s="369"/>
      <c r="M44" s="159"/>
    </row>
    <row r="45" spans="2:14" ht="17.149999999999999" customHeight="1" x14ac:dyDescent="0.25">
      <c r="B45" s="274" t="s">
        <v>138</v>
      </c>
      <c r="C45" s="211"/>
      <c r="D45" s="211"/>
      <c r="E45" s="211"/>
      <c r="F45" s="211"/>
      <c r="G45" s="313" t="s">
        <v>222</v>
      </c>
      <c r="H45" s="322">
        <v>0.26</v>
      </c>
      <c r="I45" s="323">
        <f>H45+2%</f>
        <v>0.28000000000000003</v>
      </c>
      <c r="J45" s="370"/>
      <c r="K45" s="371"/>
      <c r="L45" s="372"/>
      <c r="M45" s="9"/>
      <c r="N45" s="9"/>
    </row>
    <row r="46" spans="2:14" ht="10" customHeight="1" x14ac:dyDescent="0.25">
      <c r="B46" s="24"/>
      <c r="C46" s="24"/>
      <c r="D46" s="24"/>
      <c r="E46" s="24"/>
      <c r="F46" s="24"/>
      <c r="G46" s="24"/>
      <c r="H46" s="156"/>
      <c r="I46" s="156"/>
      <c r="J46" s="239"/>
      <c r="K46" s="239"/>
      <c r="L46" s="239"/>
      <c r="M46" s="161"/>
      <c r="N46" s="63"/>
    </row>
    <row r="47" spans="2:14" ht="10" customHeight="1" x14ac:dyDescent="0.25">
      <c r="H47" s="3"/>
      <c r="J47" s="29"/>
      <c r="K47" s="62"/>
    </row>
    <row r="48" spans="2:14" ht="17.149999999999999" customHeight="1" x14ac:dyDescent="0.35">
      <c r="B48" s="47" t="s">
        <v>45</v>
      </c>
      <c r="C48" s="25"/>
      <c r="D48" s="25"/>
      <c r="F48" s="48"/>
      <c r="G48" s="48"/>
      <c r="H48" s="60"/>
      <c r="I48" s="14"/>
    </row>
    <row r="49" spans="2:23" s="33" customFormat="1" ht="17.149999999999999" customHeight="1" x14ac:dyDescent="0.35">
      <c r="B49" s="238" t="s">
        <v>70</v>
      </c>
      <c r="C49" s="2"/>
      <c r="D49" s="2"/>
      <c r="E49" s="1"/>
      <c r="F49" s="1"/>
      <c r="G49" s="1"/>
      <c r="H49" s="147" t="str">
        <f>H8</f>
        <v>FY2025</v>
      </c>
      <c r="I49" s="337" t="str">
        <f>I8</f>
        <v>Next Year</v>
      </c>
      <c r="J49" s="364" t="s">
        <v>214</v>
      </c>
      <c r="K49" s="365"/>
      <c r="L49" s="366"/>
      <c r="N49" s="255"/>
      <c r="Q49" s="150"/>
      <c r="T49" s="10"/>
      <c r="U49" s="10"/>
      <c r="V49" s="214"/>
      <c r="W49" s="214"/>
    </row>
    <row r="50" spans="2:23" s="4" customFormat="1" ht="17.149999999999999" customHeight="1" x14ac:dyDescent="0.3">
      <c r="B50" s="199" t="s">
        <v>90</v>
      </c>
      <c r="C50" s="200"/>
      <c r="D50" s="200"/>
      <c r="E50" s="201"/>
      <c r="F50" s="201"/>
      <c r="G50" s="201"/>
      <c r="H50" s="311" t="s">
        <v>225</v>
      </c>
      <c r="I50" s="338" t="str">
        <f>TEXT(LEFT(H50,6)+0.8,"$0.00") &amp; " - "&amp;TEXT(RIGHT(H50,5)+0.8,"$0.00")</f>
        <v>$15.50 - $22.30</v>
      </c>
      <c r="J50" s="367"/>
      <c r="K50" s="368"/>
      <c r="L50" s="369"/>
      <c r="M50" s="162"/>
      <c r="N50" s="12"/>
    </row>
    <row r="51" spans="2:23" ht="17.149999999999999" customHeight="1" x14ac:dyDescent="0.25">
      <c r="B51" s="145" t="s">
        <v>194</v>
      </c>
      <c r="C51" s="9"/>
      <c r="D51" s="9"/>
      <c r="E51" s="9"/>
      <c r="F51" s="9"/>
      <c r="G51" s="9"/>
      <c r="H51" s="312" t="s">
        <v>224</v>
      </c>
      <c r="I51" s="339" t="str">
        <f>TEXT(LEFT(H51,6)*1.03,"$0") &amp; " - "&amp;TEXT(RIGHT(H51,5)*1.03,"$0")</f>
        <v>$3024 - $4815</v>
      </c>
      <c r="J51" s="367"/>
      <c r="K51" s="368"/>
      <c r="L51" s="369"/>
      <c r="M51" s="163"/>
      <c r="N51" s="249">
        <v>2936</v>
      </c>
      <c r="O51" s="3">
        <v>4675</v>
      </c>
      <c r="P51" s="248">
        <f>N51/173.33</f>
        <v>16.938787284370854</v>
      </c>
      <c r="Q51" s="248">
        <f>O51/173.33</f>
        <v>26.971672532164078</v>
      </c>
    </row>
    <row r="52" spans="2:23" ht="17.149999999999999" customHeight="1" x14ac:dyDescent="0.3">
      <c r="B52" s="144" t="s">
        <v>114</v>
      </c>
      <c r="C52" s="54"/>
      <c r="D52" s="54"/>
      <c r="E52" s="54"/>
      <c r="F52" s="54"/>
      <c r="G52" s="54"/>
      <c r="H52" s="310">
        <v>42000</v>
      </c>
      <c r="I52" s="340">
        <v>42000</v>
      </c>
      <c r="J52" s="367"/>
      <c r="K52" s="368"/>
      <c r="L52" s="369"/>
      <c r="M52" s="163"/>
      <c r="N52" s="12"/>
    </row>
    <row r="53" spans="2:23" ht="17.149999999999999" customHeight="1" x14ac:dyDescent="0.35">
      <c r="B53" s="145" t="s">
        <v>115</v>
      </c>
      <c r="C53" s="9"/>
      <c r="D53" s="9"/>
      <c r="E53" s="9"/>
      <c r="F53" s="9"/>
      <c r="G53" s="9"/>
      <c r="H53" s="309">
        <v>42000</v>
      </c>
      <c r="I53" s="341">
        <v>42000</v>
      </c>
      <c r="J53" s="367"/>
      <c r="K53" s="368"/>
      <c r="L53" s="369"/>
      <c r="M53" s="32"/>
      <c r="N53" s="257" t="s">
        <v>211</v>
      </c>
    </row>
    <row r="54" spans="2:23" ht="17.149999999999999" customHeight="1" x14ac:dyDescent="0.3">
      <c r="B54" s="144" t="s">
        <v>131</v>
      </c>
      <c r="C54" s="54"/>
      <c r="D54" s="54"/>
      <c r="E54" s="54"/>
      <c r="F54" s="54"/>
      <c r="G54" s="54"/>
      <c r="H54" s="310">
        <v>44004</v>
      </c>
      <c r="I54" s="340">
        <v>44004</v>
      </c>
      <c r="J54" s="367"/>
      <c r="K54" s="368"/>
      <c r="L54" s="369"/>
      <c r="N54" s="12"/>
    </row>
    <row r="55" spans="2:23" ht="17.149999999999999" customHeight="1" x14ac:dyDescent="0.3">
      <c r="B55" s="252" t="s">
        <v>137</v>
      </c>
      <c r="C55" s="253"/>
      <c r="D55" s="253"/>
      <c r="E55" s="253"/>
      <c r="F55" s="253"/>
      <c r="G55" s="253"/>
      <c r="H55" s="254">
        <v>61008</v>
      </c>
      <c r="I55" s="342">
        <f>ROUNDUP(H55*1.02/12,0)*12</f>
        <v>62232</v>
      </c>
      <c r="J55" s="367"/>
      <c r="K55" s="368"/>
      <c r="L55" s="369"/>
      <c r="M55" s="32"/>
      <c r="N55" s="12"/>
    </row>
    <row r="56" spans="2:23" ht="17.149999999999999" customHeight="1" x14ac:dyDescent="0.3">
      <c r="B56" s="245" t="s">
        <v>84</v>
      </c>
      <c r="C56" s="33"/>
      <c r="D56" s="33"/>
      <c r="E56" s="33"/>
      <c r="F56" s="33"/>
      <c r="G56" s="33"/>
      <c r="H56" s="33"/>
      <c r="I56" s="32"/>
      <c r="J56" s="370"/>
      <c r="K56" s="371"/>
      <c r="L56" s="372"/>
      <c r="M56" s="32"/>
      <c r="N56" s="12"/>
    </row>
    <row r="57" spans="2:23" ht="17.149999999999999" customHeight="1" x14ac:dyDescent="0.3">
      <c r="B57" s="59"/>
      <c r="C57" s="33"/>
      <c r="D57" s="33"/>
      <c r="E57" s="33"/>
      <c r="F57" s="33"/>
      <c r="G57" s="33"/>
      <c r="H57" s="33"/>
      <c r="I57" s="32"/>
      <c r="J57" s="63"/>
      <c r="K57" s="63"/>
      <c r="L57" s="63"/>
      <c r="M57" s="32"/>
      <c r="N57" s="12"/>
    </row>
    <row r="58" spans="2:23" s="32" customFormat="1" ht="17.149999999999999" customHeight="1" x14ac:dyDescent="0.35">
      <c r="B58" s="47" t="s">
        <v>160</v>
      </c>
      <c r="C58" s="35"/>
      <c r="D58" s="35"/>
      <c r="E58" s="223"/>
      <c r="F58" s="35"/>
      <c r="G58" s="35"/>
      <c r="H58" s="31"/>
      <c r="I58" s="14"/>
      <c r="J58" s="63"/>
      <c r="K58" s="63"/>
      <c r="L58" s="262"/>
      <c r="N58" s="34"/>
      <c r="R58" s="241"/>
    </row>
    <row r="59" spans="2:23" ht="17.149999999999999" customHeight="1" x14ac:dyDescent="0.35">
      <c r="B59" s="363" t="s">
        <v>198</v>
      </c>
      <c r="C59" s="363"/>
      <c r="D59" s="363"/>
      <c r="E59" s="363"/>
      <c r="F59" s="363"/>
      <c r="G59" s="363"/>
      <c r="H59" s="45"/>
      <c r="I59" s="321" t="s">
        <v>227</v>
      </c>
      <c r="J59" s="13"/>
      <c r="K59" s="35"/>
      <c r="L59" s="35"/>
      <c r="N59" s="62"/>
      <c r="O59" s="26"/>
      <c r="R59" s="241"/>
    </row>
    <row r="60" spans="2:23" ht="17.149999999999999" customHeight="1" x14ac:dyDescent="0.3">
      <c r="B60" s="224" t="s">
        <v>207</v>
      </c>
      <c r="C60" s="61"/>
      <c r="D60" s="61"/>
      <c r="E60" s="61"/>
      <c r="F60" s="61"/>
      <c r="G60" s="61"/>
      <c r="H60" s="147" t="str">
        <f>H8</f>
        <v>FY2025</v>
      </c>
      <c r="I60" s="240" t="str">
        <f>I8</f>
        <v>Next Year</v>
      </c>
      <c r="J60" s="51" t="s">
        <v>67</v>
      </c>
      <c r="K60" s="35"/>
      <c r="L60" s="34"/>
      <c r="N60" s="62"/>
      <c r="O60" s="26"/>
      <c r="R60" s="259" t="s">
        <v>186</v>
      </c>
    </row>
    <row r="61" spans="2:23" ht="17.149999999999999" customHeight="1" x14ac:dyDescent="0.3">
      <c r="B61" s="202" t="s">
        <v>197</v>
      </c>
      <c r="C61" s="203"/>
      <c r="D61" s="203"/>
      <c r="E61" s="204"/>
      <c r="F61" s="204"/>
      <c r="G61" s="204"/>
      <c r="H61" s="205"/>
      <c r="I61" s="316"/>
      <c r="J61" s="397" t="s">
        <v>228</v>
      </c>
      <c r="K61" s="398"/>
      <c r="L61" s="399"/>
      <c r="N61" s="62"/>
      <c r="O61" s="26"/>
      <c r="Q61" s="307"/>
      <c r="R61" s="307"/>
    </row>
    <row r="62" spans="2:23" ht="17.149999999999999" customHeight="1" x14ac:dyDescent="0.35">
      <c r="B62" s="209" t="s">
        <v>192</v>
      </c>
      <c r="G62" s="4"/>
      <c r="H62" s="216">
        <f t="shared" ref="H62:I65" si="0">R68</f>
        <v>61524</v>
      </c>
      <c r="I62" s="216">
        <f t="shared" si="0"/>
        <v>63288</v>
      </c>
      <c r="J62" s="400"/>
      <c r="K62" s="401"/>
      <c r="L62" s="402"/>
      <c r="N62" s="62"/>
      <c r="O62" s="26"/>
      <c r="Q62" s="304"/>
      <c r="R62" s="305"/>
      <c r="U62" s="258"/>
      <c r="V62" s="258"/>
    </row>
    <row r="63" spans="2:23" ht="17.149999999999999" customHeight="1" x14ac:dyDescent="0.35">
      <c r="B63" s="209" t="s">
        <v>187</v>
      </c>
      <c r="G63" s="4"/>
      <c r="H63" s="216">
        <f t="shared" si="0"/>
        <v>30146.76</v>
      </c>
      <c r="I63" s="216">
        <f t="shared" si="0"/>
        <v>31011.119999999999</v>
      </c>
      <c r="J63" s="400"/>
      <c r="K63" s="401"/>
      <c r="L63" s="402"/>
      <c r="M63" s="36"/>
      <c r="N63"/>
      <c r="P63" s="242"/>
      <c r="Q63" s="233"/>
      <c r="R63" s="233"/>
    </row>
    <row r="64" spans="2:23" ht="17.149999999999999" customHeight="1" x14ac:dyDescent="0.35">
      <c r="B64" s="209" t="s">
        <v>188</v>
      </c>
      <c r="H64" s="216">
        <f t="shared" si="0"/>
        <v>22610.07</v>
      </c>
      <c r="I64" s="216">
        <f t="shared" si="0"/>
        <v>23258.34</v>
      </c>
      <c r="J64" s="400"/>
      <c r="K64" s="401"/>
      <c r="L64" s="402"/>
      <c r="M64" s="164"/>
      <c r="N64"/>
      <c r="P64" s="242"/>
      <c r="Q64" s="306"/>
      <c r="R64" s="306"/>
    </row>
    <row r="65" spans="1:62" ht="17.149999999999999" customHeight="1" x14ac:dyDescent="0.25">
      <c r="B65" s="209" t="s">
        <v>202</v>
      </c>
      <c r="G65" s="4"/>
      <c r="H65" s="216">
        <f t="shared" si="0"/>
        <v>7536.69</v>
      </c>
      <c r="I65" s="216">
        <f t="shared" si="0"/>
        <v>7752.78</v>
      </c>
      <c r="J65" s="400"/>
      <c r="K65" s="401"/>
      <c r="L65" s="402"/>
      <c r="M65" s="165"/>
      <c r="N65" s="217"/>
      <c r="P65" s="243"/>
      <c r="Q65" s="233"/>
      <c r="R65" s="348" t="s">
        <v>226</v>
      </c>
      <c r="S65" s="347"/>
      <c r="T65" s="347"/>
      <c r="U65" s="347"/>
    </row>
    <row r="66" spans="1:62" ht="17.149999999999999" customHeight="1" x14ac:dyDescent="0.25">
      <c r="B66" s="209" t="s">
        <v>201</v>
      </c>
      <c r="F66" s="3" t="s">
        <v>200</v>
      </c>
      <c r="G66" s="4"/>
      <c r="H66" s="216">
        <f>R73</f>
        <v>6152.4000000000005</v>
      </c>
      <c r="I66" s="216">
        <f>S73</f>
        <v>6328.8</v>
      </c>
      <c r="J66" s="400"/>
      <c r="K66" s="401"/>
      <c r="L66" s="402"/>
      <c r="M66" s="165"/>
      <c r="N66" s="217"/>
      <c r="P66" s="243"/>
      <c r="Q66" s="233"/>
      <c r="R66" s="348" t="s">
        <v>218</v>
      </c>
      <c r="S66" s="349">
        <v>2.8500000000000001E-2</v>
      </c>
      <c r="T66" s="349">
        <v>2.75E-2</v>
      </c>
      <c r="U66" s="350">
        <v>0.02</v>
      </c>
    </row>
    <row r="67" spans="1:62" ht="17.149999999999999" customHeight="1" x14ac:dyDescent="0.25">
      <c r="B67" s="317"/>
      <c r="C67" s="49"/>
      <c r="D67" s="49"/>
      <c r="E67" s="49"/>
      <c r="F67" s="49"/>
      <c r="G67" s="49"/>
      <c r="H67" s="315"/>
      <c r="I67" s="108"/>
      <c r="J67" s="400"/>
      <c r="K67" s="401"/>
      <c r="L67" s="402"/>
      <c r="M67" s="164"/>
      <c r="N67" s="333"/>
      <c r="O67" s="233"/>
      <c r="Q67" s="307"/>
      <c r="R67" s="351">
        <v>5127</v>
      </c>
      <c r="S67" s="347">
        <f>ROUNDUP(R67*(1+S66),0)</f>
        <v>5274</v>
      </c>
      <c r="T67" s="347">
        <f>ROUNDUP(S67*(1+T66),0)</f>
        <v>5420</v>
      </c>
      <c r="U67" s="347">
        <f>ROUNDUP(T67*(1+U66),0)</f>
        <v>5529</v>
      </c>
    </row>
    <row r="68" spans="1:62" ht="17.149999999999999" customHeight="1" x14ac:dyDescent="0.35">
      <c r="B68" s="209" t="s">
        <v>203</v>
      </c>
      <c r="G68" s="4"/>
      <c r="H68" s="215">
        <f>R67</f>
        <v>5127</v>
      </c>
      <c r="I68" s="215">
        <f>S67</f>
        <v>5274</v>
      </c>
      <c r="J68" s="400"/>
      <c r="K68" s="401"/>
      <c r="L68" s="402"/>
      <c r="M68" s="164"/>
      <c r="N68" s="333"/>
      <c r="O68" s="233"/>
      <c r="Q68" s="304"/>
      <c r="R68" s="305">
        <f>R67*12</f>
        <v>61524</v>
      </c>
      <c r="S68" s="305">
        <f t="shared" ref="S68:U68" si="1">S67*12</f>
        <v>63288</v>
      </c>
      <c r="T68" s="305">
        <f t="shared" si="1"/>
        <v>65040</v>
      </c>
      <c r="U68" s="305">
        <f t="shared" si="1"/>
        <v>66348</v>
      </c>
      <c r="V68" s="258"/>
    </row>
    <row r="69" spans="1:62" ht="17.149999999999999" customHeight="1" x14ac:dyDescent="0.35">
      <c r="B69" s="209" t="s">
        <v>204</v>
      </c>
      <c r="G69" s="4"/>
      <c r="H69" s="215">
        <f>H68*0.49</f>
        <v>2512.23</v>
      </c>
      <c r="I69" s="215">
        <f>I68*0.49</f>
        <v>2584.2599999999998</v>
      </c>
      <c r="J69" s="400"/>
      <c r="K69" s="401"/>
      <c r="L69" s="402"/>
      <c r="M69" s="164"/>
      <c r="N69"/>
      <c r="P69" s="242" t="s">
        <v>190</v>
      </c>
      <c r="Q69" s="233"/>
      <c r="R69" s="346">
        <f>R68*0.49</f>
        <v>30146.76</v>
      </c>
      <c r="S69" s="346">
        <f t="shared" ref="S69:U69" si="2">S68*0.49</f>
        <v>31011.119999999999</v>
      </c>
      <c r="T69" s="346">
        <f t="shared" si="2"/>
        <v>31869.599999999999</v>
      </c>
      <c r="U69" s="346">
        <f t="shared" si="2"/>
        <v>32510.52</v>
      </c>
    </row>
    <row r="70" spans="1:62" ht="17.149999999999999" customHeight="1" x14ac:dyDescent="0.25">
      <c r="B70" s="209" t="s">
        <v>205</v>
      </c>
      <c r="H70" s="215">
        <f>H68*0.4</f>
        <v>2050.8000000000002</v>
      </c>
      <c r="I70" s="215">
        <f>I68*0.4</f>
        <v>2109.6</v>
      </c>
      <c r="J70" s="400"/>
      <c r="K70" s="401"/>
      <c r="L70" s="402"/>
      <c r="M70" s="164"/>
      <c r="N70" s="217"/>
      <c r="O70" s="233"/>
      <c r="P70" s="242" t="s">
        <v>191</v>
      </c>
      <c r="Q70" s="306"/>
      <c r="R70" s="306">
        <f>R67*9*0.49</f>
        <v>22610.07</v>
      </c>
      <c r="S70" s="306">
        <f t="shared" ref="S70:U70" si="3">S67*9*0.49</f>
        <v>23258.34</v>
      </c>
      <c r="T70" s="306">
        <f t="shared" si="3"/>
        <v>23902.2</v>
      </c>
      <c r="U70" s="306">
        <f t="shared" si="3"/>
        <v>24382.89</v>
      </c>
    </row>
    <row r="71" spans="1:62" s="27" customFormat="1" ht="17.149999999999999" customHeight="1" x14ac:dyDescent="0.3">
      <c r="A71" s="3"/>
      <c r="B71" s="151" t="s">
        <v>206</v>
      </c>
      <c r="C71" s="206"/>
      <c r="D71" s="206"/>
      <c r="E71" s="52"/>
      <c r="F71" s="52"/>
      <c r="G71" s="52"/>
      <c r="H71" s="207"/>
      <c r="I71" s="318"/>
      <c r="J71" s="400"/>
      <c r="K71" s="401"/>
      <c r="L71" s="402"/>
      <c r="M71" s="166"/>
      <c r="N71" s="217"/>
      <c r="O71" s="3"/>
      <c r="P71" s="243" t="s">
        <v>189</v>
      </c>
      <c r="Q71" s="233"/>
      <c r="R71" s="233">
        <f>R67*3*0.49</f>
        <v>7536.69</v>
      </c>
      <c r="S71" s="233">
        <f t="shared" ref="S71:U71" si="4">S67*3*0.49</f>
        <v>7752.78</v>
      </c>
      <c r="T71" s="233">
        <f t="shared" si="4"/>
        <v>7967.4</v>
      </c>
      <c r="U71" s="233">
        <f t="shared" si="4"/>
        <v>8127.63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s="27" customFormat="1" ht="17.149999999999999" customHeight="1" x14ac:dyDescent="0.3">
      <c r="A72" s="3"/>
      <c r="B72" s="209" t="s">
        <v>213</v>
      </c>
      <c r="C72" s="3"/>
      <c r="D72" s="3"/>
      <c r="F72" s="4"/>
      <c r="H72" s="344">
        <v>0.33</v>
      </c>
      <c r="I72" s="319">
        <f>H72+2%</f>
        <v>0.35000000000000003</v>
      </c>
      <c r="J72" s="400"/>
      <c r="K72" s="401"/>
      <c r="L72" s="402"/>
      <c r="M72" s="166"/>
      <c r="N72" s="217"/>
      <c r="O72" s="3"/>
      <c r="P72" s="243"/>
      <c r="Q72" s="233"/>
      <c r="R72" s="23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s="27" customFormat="1" ht="17.149999999999999" customHeight="1" x14ac:dyDescent="0.3">
      <c r="B73" s="209" t="s">
        <v>212</v>
      </c>
      <c r="C73" s="4"/>
      <c r="D73" s="4"/>
      <c r="E73" s="4"/>
      <c r="F73" s="244"/>
      <c r="G73" s="213"/>
      <c r="H73" s="344">
        <v>0.4</v>
      </c>
      <c r="I73" s="319">
        <f>H73+2%</f>
        <v>0.42000000000000004</v>
      </c>
      <c r="J73" s="400"/>
      <c r="K73" s="401"/>
      <c r="L73" s="402"/>
      <c r="M73" s="167"/>
      <c r="O73" s="233"/>
      <c r="P73" s="243" t="s">
        <v>199</v>
      </c>
      <c r="Q73" s="233"/>
      <c r="R73" s="233">
        <f>R67*3*0.4</f>
        <v>6152.4000000000005</v>
      </c>
      <c r="S73" s="233">
        <f t="shared" ref="S73:U73" si="5">S67*3*0.4</f>
        <v>6328.8</v>
      </c>
      <c r="T73" s="233">
        <f t="shared" si="5"/>
        <v>6504</v>
      </c>
      <c r="U73" s="233">
        <f t="shared" si="5"/>
        <v>6634.8</v>
      </c>
    </row>
    <row r="74" spans="1:62" s="27" customFormat="1" ht="17.149999999999999" customHeight="1" x14ac:dyDescent="0.3">
      <c r="B74" s="225"/>
      <c r="C74" s="226"/>
      <c r="D74" s="226"/>
      <c r="E74" s="226"/>
      <c r="F74" s="226"/>
      <c r="G74" s="226"/>
      <c r="H74" s="208"/>
      <c r="I74" s="320"/>
      <c r="J74" s="403"/>
      <c r="K74" s="404"/>
      <c r="L74" s="405"/>
      <c r="M74" s="167"/>
    </row>
    <row r="75" spans="1:62" s="27" customFormat="1" ht="17.149999999999999" customHeight="1" x14ac:dyDescent="0.3">
      <c r="B75" s="29" t="s">
        <v>165</v>
      </c>
      <c r="C75" s="29"/>
      <c r="D75" s="29"/>
      <c r="E75" s="29"/>
      <c r="F75" s="30"/>
      <c r="G75" s="30"/>
      <c r="H75" s="29"/>
      <c r="I75" s="29"/>
      <c r="J75" s="331"/>
      <c r="K75" s="63"/>
      <c r="L75" s="332"/>
      <c r="M75" s="166"/>
    </row>
    <row r="76" spans="1:62" ht="17.149999999999999" customHeight="1" x14ac:dyDescent="0.3">
      <c r="A76" s="27"/>
      <c r="B76" s="176" t="s">
        <v>166</v>
      </c>
      <c r="C76" s="28"/>
      <c r="D76" s="28"/>
      <c r="E76" s="29"/>
      <c r="F76" s="30"/>
      <c r="G76" s="30"/>
      <c r="H76" s="29"/>
      <c r="I76" s="29"/>
      <c r="J76" s="63"/>
      <c r="K76" s="63"/>
      <c r="L76" s="332"/>
      <c r="M76" s="168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</row>
    <row r="77" spans="1:62" ht="17.149999999999999" customHeight="1" x14ac:dyDescent="0.3">
      <c r="A77" s="27"/>
      <c r="J77" s="63"/>
      <c r="K77" s="63"/>
      <c r="L77" s="63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</row>
    <row r="78" spans="1:62" ht="17.149999999999999" customHeight="1" x14ac:dyDescent="0.3">
      <c r="B78" s="7" t="s">
        <v>142</v>
      </c>
      <c r="C78" s="7"/>
      <c r="D78" s="7"/>
      <c r="E78" s="7"/>
      <c r="F78" s="7"/>
      <c r="G78" s="8"/>
      <c r="H78" s="3"/>
      <c r="I78" s="13"/>
      <c r="J78" s="19"/>
      <c r="K78" s="20"/>
      <c r="L78" s="20"/>
      <c r="P78" s="3" t="s">
        <v>163</v>
      </c>
      <c r="Q78" s="3" t="s">
        <v>162</v>
      </c>
    </row>
    <row r="79" spans="1:62" ht="17.149999999999999" customHeight="1" x14ac:dyDescent="0.3">
      <c r="B79" s="12" t="s">
        <v>66</v>
      </c>
      <c r="C79" s="12"/>
      <c r="D79" s="12"/>
      <c r="E79" s="27"/>
      <c r="H79" s="46"/>
      <c r="I79" s="13"/>
      <c r="O79" s="278" t="s">
        <v>145</v>
      </c>
      <c r="P79" s="275" t="s">
        <v>208</v>
      </c>
      <c r="Q79" s="275" t="s">
        <v>208</v>
      </c>
      <c r="R79" s="275"/>
    </row>
    <row r="80" spans="1:62" ht="17.149999999999999" customHeight="1" x14ac:dyDescent="0.3">
      <c r="B80" s="244" t="s">
        <v>164</v>
      </c>
      <c r="C80" s="12"/>
      <c r="D80" s="12"/>
      <c r="E80" s="27"/>
      <c r="H80" s="147" t="str">
        <f>H8</f>
        <v>FY2025</v>
      </c>
      <c r="I80" s="240" t="str">
        <f>I8</f>
        <v>Next Year</v>
      </c>
      <c r="J80" s="13"/>
      <c r="K80" s="13"/>
      <c r="L80" s="13"/>
      <c r="M80" s="20"/>
      <c r="O80" s="243" t="s">
        <v>143</v>
      </c>
      <c r="P80" s="279">
        <v>4572</v>
      </c>
      <c r="Q80" s="243">
        <f>ROUND(P80*1.045,0)</f>
        <v>4778</v>
      </c>
      <c r="R80" s="243"/>
    </row>
    <row r="81" spans="1:62" ht="17.149999999999999" customHeight="1" x14ac:dyDescent="0.25">
      <c r="B81" s="152" t="s">
        <v>105</v>
      </c>
      <c r="C81" s="153"/>
      <c r="D81" s="153"/>
      <c r="E81" s="153"/>
      <c r="F81" s="153"/>
      <c r="G81" s="154"/>
      <c r="H81" s="222">
        <f>P82</f>
        <v>5402</v>
      </c>
      <c r="I81" s="222">
        <f>Q82</f>
        <v>5645</v>
      </c>
      <c r="J81" s="406" t="s">
        <v>210</v>
      </c>
      <c r="K81" s="407"/>
      <c r="L81" s="407"/>
      <c r="O81" s="243" t="s">
        <v>144</v>
      </c>
      <c r="P81" s="279">
        <f>ROUND(829.92,0)</f>
        <v>830</v>
      </c>
      <c r="Q81" s="243">
        <f>ROUND(P81*1.045,0)</f>
        <v>867</v>
      </c>
      <c r="R81" s="243"/>
    </row>
    <row r="82" spans="1:62" ht="17.149999999999999" customHeight="1" x14ac:dyDescent="0.3">
      <c r="B82" s="144" t="s">
        <v>140</v>
      </c>
      <c r="C82" s="54"/>
      <c r="D82" s="54"/>
      <c r="E82" s="54"/>
      <c r="F82" s="54"/>
      <c r="G82" s="149"/>
      <c r="H82" s="218">
        <f>ROUND(H81*3,0)</f>
        <v>16206</v>
      </c>
      <c r="I82" s="218">
        <f>ROUND(I81*3,0)</f>
        <v>16935</v>
      </c>
      <c r="J82" s="406"/>
      <c r="K82" s="407"/>
      <c r="L82" s="407"/>
      <c r="O82" s="276"/>
      <c r="P82" s="277">
        <f>SUM(P80:P81)</f>
        <v>5402</v>
      </c>
      <c r="Q82" s="277">
        <f>SUM(Q80:Q81)</f>
        <v>5645</v>
      </c>
      <c r="R82" s="277"/>
    </row>
    <row r="83" spans="1:62" ht="17.149999999999999" customHeight="1" x14ac:dyDescent="0.25">
      <c r="B83" s="144" t="s">
        <v>139</v>
      </c>
      <c r="C83" s="54"/>
      <c r="D83" s="54"/>
      <c r="E83" s="54"/>
      <c r="F83" s="54"/>
      <c r="G83" s="149"/>
      <c r="H83" s="218">
        <f>P86</f>
        <v>2887</v>
      </c>
      <c r="I83" s="218">
        <f>Q86</f>
        <v>3017</v>
      </c>
      <c r="J83" s="406"/>
      <c r="K83" s="407"/>
      <c r="L83" s="407"/>
      <c r="O83" s="288" t="s">
        <v>146</v>
      </c>
      <c r="P83" s="275"/>
      <c r="Q83" s="275"/>
      <c r="R83" s="275"/>
      <c r="S83" s="3" t="s">
        <v>185</v>
      </c>
    </row>
    <row r="84" spans="1:62" ht="17.899999999999999" customHeight="1" x14ac:dyDescent="0.25">
      <c r="B84" s="210" t="s">
        <v>102</v>
      </c>
      <c r="C84" s="211"/>
      <c r="D84" s="211"/>
      <c r="E84" s="211"/>
      <c r="F84" s="211"/>
      <c r="G84" s="212"/>
      <c r="H84" s="219">
        <f>H82+H83</f>
        <v>19093</v>
      </c>
      <c r="I84" s="219">
        <f>I82+I83</f>
        <v>19952</v>
      </c>
      <c r="J84" s="406"/>
      <c r="K84" s="407"/>
      <c r="L84" s="407"/>
      <c r="M84" s="169"/>
      <c r="N84" s="38"/>
      <c r="O84" s="243" t="s">
        <v>143</v>
      </c>
      <c r="P84" s="279">
        <f>ROUND(S84*1.045,0)</f>
        <v>2602</v>
      </c>
      <c r="Q84" s="243">
        <f>ROUND(P84*1.045,0)</f>
        <v>2719</v>
      </c>
      <c r="R84" s="243"/>
      <c r="S84" s="3">
        <v>2490</v>
      </c>
    </row>
    <row r="85" spans="1:62" ht="17.899999999999999" customHeight="1" x14ac:dyDescent="0.25">
      <c r="B85" s="176" t="s">
        <v>128</v>
      </c>
      <c r="C85" s="40"/>
      <c r="D85" s="40"/>
      <c r="E85" s="40"/>
      <c r="F85" s="40"/>
      <c r="G85" s="40"/>
      <c r="H85" s="40"/>
      <c r="I85" s="40"/>
      <c r="J85" s="330"/>
      <c r="K85" s="330"/>
      <c r="L85" s="330"/>
      <c r="M85" s="169"/>
      <c r="N85" s="38"/>
      <c r="O85" s="243" t="s">
        <v>144</v>
      </c>
      <c r="P85" s="279">
        <f>ROUND(S85*1.045,0)</f>
        <v>285</v>
      </c>
      <c r="Q85" s="243">
        <f>ROUND(P85*1.045,0)</f>
        <v>298</v>
      </c>
      <c r="R85" s="243"/>
      <c r="S85" s="3">
        <f>ROUNDUP(303.26*0.9,0)</f>
        <v>273</v>
      </c>
    </row>
    <row r="86" spans="1:62" ht="17.899999999999999" customHeight="1" x14ac:dyDescent="0.3">
      <c r="B86" s="39"/>
      <c r="C86" s="40"/>
      <c r="D86" s="40"/>
      <c r="E86" s="40"/>
      <c r="F86" s="40"/>
      <c r="G86" s="40"/>
      <c r="H86" s="40"/>
      <c r="I86" s="40"/>
      <c r="M86" s="169"/>
      <c r="N86" s="38"/>
      <c r="O86" s="276"/>
      <c r="P86" s="277">
        <f>SUM(P84:P85)</f>
        <v>2887</v>
      </c>
      <c r="Q86" s="277">
        <f>SUM(Q84:Q85)</f>
        <v>3017</v>
      </c>
      <c r="R86" s="277"/>
    </row>
    <row r="87" spans="1:62" ht="17.899999999999999" customHeight="1" x14ac:dyDescent="0.25">
      <c r="B87" s="7" t="s">
        <v>46</v>
      </c>
      <c r="C87" s="7"/>
      <c r="D87" s="7"/>
      <c r="E87" s="22"/>
      <c r="F87" s="22"/>
      <c r="G87" s="22"/>
      <c r="H87" s="24"/>
      <c r="I87" s="24"/>
      <c r="J87" s="40"/>
      <c r="K87" s="40"/>
      <c r="L87" s="40"/>
    </row>
    <row r="88" spans="1:62" s="9" customFormat="1" ht="17.899999999999999" customHeight="1" x14ac:dyDescent="0.3">
      <c r="A88" s="3"/>
      <c r="B88" s="23" t="s">
        <v>71</v>
      </c>
      <c r="C88" s="12"/>
      <c r="D88" s="12"/>
      <c r="E88" s="27"/>
      <c r="F88" s="3"/>
      <c r="G88" s="3"/>
      <c r="H88" s="147" t="str">
        <f>H8</f>
        <v>FY2025</v>
      </c>
      <c r="I88" s="240" t="str">
        <f>I8</f>
        <v>Next Year</v>
      </c>
      <c r="J88" s="40"/>
      <c r="K88" s="40"/>
      <c r="L88" s="40"/>
      <c r="M88" s="40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</row>
    <row r="89" spans="1:62" ht="17.899999999999999" customHeight="1" x14ac:dyDescent="0.25">
      <c r="B89" s="386" t="s">
        <v>129</v>
      </c>
      <c r="C89" s="387"/>
      <c r="D89" s="387"/>
      <c r="E89" s="387"/>
      <c r="F89" s="387"/>
      <c r="G89" s="388"/>
      <c r="H89" s="220" t="s">
        <v>209</v>
      </c>
      <c r="I89" s="221" t="str">
        <f>TEXT(LEFT(H89,4)*1.05,"$0")&amp;"/mo"</f>
        <v>$132/mo</v>
      </c>
      <c r="J89" s="391" t="s">
        <v>133</v>
      </c>
      <c r="K89" s="392"/>
      <c r="L89" s="393"/>
      <c r="M89" s="40"/>
    </row>
    <row r="90" spans="1:62" ht="17.149999999999999" customHeight="1" x14ac:dyDescent="0.25">
      <c r="A90" s="9"/>
      <c r="B90" s="382" t="s">
        <v>132</v>
      </c>
      <c r="C90" s="383"/>
      <c r="D90" s="383"/>
      <c r="E90" s="383"/>
      <c r="F90" s="383"/>
      <c r="G90" s="384"/>
      <c r="H90" s="246">
        <v>480</v>
      </c>
      <c r="I90" s="247">
        <f>H90*1.05</f>
        <v>504</v>
      </c>
      <c r="J90" s="394"/>
      <c r="K90" s="395"/>
      <c r="L90" s="396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</row>
    <row r="91" spans="1:62" ht="17.899999999999999" customHeight="1" x14ac:dyDescent="0.35">
      <c r="B91" s="343" t="s">
        <v>216</v>
      </c>
      <c r="C91" s="43"/>
      <c r="D91" s="43"/>
      <c r="E91" s="43"/>
      <c r="F91" s="43"/>
      <c r="G91" s="43"/>
      <c r="H91" s="41"/>
      <c r="I91" s="37"/>
      <c r="M91" s="170"/>
    </row>
    <row r="92" spans="1:62" ht="17.899999999999999" customHeight="1" x14ac:dyDescent="0.3">
      <c r="B92" s="43"/>
      <c r="C92" s="43"/>
      <c r="D92" s="43"/>
      <c r="E92" s="43"/>
      <c r="F92" s="43"/>
      <c r="G92" s="43"/>
      <c r="H92" s="41"/>
      <c r="I92" s="37"/>
    </row>
    <row r="93" spans="1:62" ht="17.149999999999999" customHeight="1" x14ac:dyDescent="0.3">
      <c r="B93" s="389" t="s">
        <v>109</v>
      </c>
      <c r="C93" s="390"/>
      <c r="D93" s="390"/>
      <c r="E93" s="390"/>
      <c r="F93" s="390"/>
      <c r="G93" s="43"/>
      <c r="H93" s="41"/>
      <c r="I93" s="266"/>
      <c r="J93" s="261" t="s">
        <v>107</v>
      </c>
      <c r="K93" s="261" t="s">
        <v>107</v>
      </c>
      <c r="L93" s="232" t="s">
        <v>108</v>
      </c>
      <c r="M93" s="37"/>
    </row>
    <row r="94" spans="1:62" ht="17.149999999999999" customHeight="1" x14ac:dyDescent="0.3">
      <c r="B94" s="228" t="s">
        <v>215</v>
      </c>
      <c r="G94" s="43"/>
      <c r="H94" s="41"/>
      <c r="I94" s="267"/>
      <c r="J94" s="265" t="s">
        <v>193</v>
      </c>
      <c r="K94" s="265"/>
      <c r="L94" s="345" t="s">
        <v>193</v>
      </c>
      <c r="M94" s="37"/>
    </row>
    <row r="95" spans="1:62" ht="17.149999999999999" customHeight="1" x14ac:dyDescent="0.25">
      <c r="B95" s="380" t="s">
        <v>61</v>
      </c>
      <c r="C95" s="381"/>
      <c r="D95" s="381"/>
      <c r="E95" s="381"/>
      <c r="F95" s="381"/>
      <c r="G95" s="381"/>
      <c r="H95" s="381"/>
      <c r="I95" s="263"/>
      <c r="J95" s="229">
        <v>0.48499999999999999</v>
      </c>
      <c r="K95" s="229"/>
      <c r="L95" s="231">
        <v>0.26</v>
      </c>
    </row>
    <row r="96" spans="1:62" ht="17.149999999999999" customHeight="1" x14ac:dyDescent="0.25">
      <c r="B96" s="268" t="s">
        <v>130</v>
      </c>
      <c r="C96" s="269"/>
      <c r="D96" s="269"/>
      <c r="E96" s="269"/>
      <c r="F96" s="269"/>
      <c r="G96" s="269"/>
      <c r="H96" s="269"/>
      <c r="I96" s="264"/>
      <c r="J96" s="229">
        <v>0.49199999999999999</v>
      </c>
      <c r="K96" s="229"/>
      <c r="L96" s="229">
        <v>0.26700000000000002</v>
      </c>
    </row>
    <row r="97" spans="1:62" ht="17.149999999999999" customHeight="1" x14ac:dyDescent="0.25">
      <c r="B97" s="268" t="s">
        <v>53</v>
      </c>
      <c r="C97" s="269"/>
      <c r="D97" s="269"/>
      <c r="E97" s="269"/>
      <c r="F97" s="269"/>
      <c r="G97" s="269"/>
      <c r="H97" s="269"/>
      <c r="I97" s="264"/>
      <c r="J97" s="229">
        <v>0.57499999999999996</v>
      </c>
      <c r="K97" s="229"/>
      <c r="L97" s="231">
        <v>0.35</v>
      </c>
    </row>
    <row r="98" spans="1:62" ht="17.149999999999999" customHeight="1" x14ac:dyDescent="0.25">
      <c r="B98" s="380" t="s">
        <v>112</v>
      </c>
      <c r="C98" s="381"/>
      <c r="D98" s="381"/>
      <c r="E98" s="381"/>
      <c r="F98" s="381"/>
      <c r="G98" s="381"/>
      <c r="H98" s="381"/>
      <c r="I98" s="263"/>
      <c r="J98" s="328">
        <v>0.36</v>
      </c>
      <c r="K98" s="329"/>
      <c r="L98" s="231">
        <v>0.26</v>
      </c>
    </row>
    <row r="99" spans="1:62" ht="17.149999999999999" customHeight="1" x14ac:dyDescent="0.25">
      <c r="B99" s="380" t="s">
        <v>113</v>
      </c>
      <c r="C99" s="381"/>
      <c r="D99" s="381"/>
      <c r="E99" s="381"/>
      <c r="F99" s="381"/>
      <c r="G99" s="381"/>
      <c r="H99" s="381"/>
      <c r="I99" s="263"/>
      <c r="J99" s="328">
        <v>0.41</v>
      </c>
      <c r="K99" s="329"/>
      <c r="L99" s="231">
        <v>0.31</v>
      </c>
    </row>
    <row r="100" spans="1:62" ht="17.149999999999999" customHeight="1" x14ac:dyDescent="0.25">
      <c r="B100" s="380" t="s">
        <v>106</v>
      </c>
      <c r="C100" s="381"/>
      <c r="D100" s="381"/>
      <c r="E100" s="381"/>
      <c r="F100" s="381"/>
      <c r="G100" s="381"/>
      <c r="H100" s="381"/>
      <c r="I100" s="263"/>
      <c r="J100" s="328">
        <v>0.26</v>
      </c>
      <c r="K100" s="329"/>
      <c r="L100" s="231">
        <v>0.26</v>
      </c>
    </row>
    <row r="101" spans="1:62" ht="17.149999999999999" customHeight="1" x14ac:dyDescent="0.25">
      <c r="B101" s="380" t="s">
        <v>54</v>
      </c>
      <c r="C101" s="381"/>
      <c r="D101" s="381"/>
      <c r="E101" s="381"/>
      <c r="F101" s="381"/>
      <c r="G101" s="381"/>
      <c r="H101" s="381"/>
      <c r="I101" s="264"/>
      <c r="J101" s="385"/>
      <c r="K101" s="385"/>
      <c r="L101" s="231">
        <v>7.0000000000000007E-2</v>
      </c>
      <c r="M101" s="37"/>
    </row>
    <row r="102" spans="1:62" ht="17.149999999999999" customHeight="1" x14ac:dyDescent="0.3">
      <c r="B102" s="28" t="s">
        <v>100</v>
      </c>
      <c r="C102" s="25"/>
      <c r="D102" s="25"/>
      <c r="E102" s="62"/>
      <c r="F102" s="62"/>
      <c r="G102" s="62"/>
      <c r="H102" s="184"/>
      <c r="I102" s="37"/>
      <c r="M102" s="37"/>
    </row>
    <row r="103" spans="1:62" ht="17.149999999999999" customHeight="1" x14ac:dyDescent="0.3">
      <c r="B103" s="28" t="s">
        <v>110</v>
      </c>
      <c r="C103" s="25"/>
      <c r="D103" s="25"/>
      <c r="E103" s="62"/>
      <c r="F103" s="62"/>
      <c r="G103" s="280" t="s">
        <v>147</v>
      </c>
      <c r="H103" s="3"/>
      <c r="I103" s="44"/>
      <c r="M103" s="37"/>
    </row>
    <row r="104" spans="1:62" ht="17.149999999999999" customHeight="1" x14ac:dyDescent="0.25">
      <c r="B104" s="28" t="s">
        <v>148</v>
      </c>
      <c r="G104" s="281" t="s">
        <v>149</v>
      </c>
      <c r="H104" s="3"/>
      <c r="I104" s="44"/>
      <c r="J104" s="42"/>
      <c r="K104" s="37"/>
      <c r="L104" s="37"/>
      <c r="M104" s="37"/>
    </row>
    <row r="105" spans="1:62" ht="17.149999999999999" customHeight="1" x14ac:dyDescent="0.25">
      <c r="B105" s="7" t="s">
        <v>4</v>
      </c>
      <c r="C105" s="7"/>
      <c r="D105" s="7"/>
      <c r="E105" s="22"/>
      <c r="F105" s="22"/>
      <c r="G105" s="9"/>
      <c r="H105" s="45"/>
      <c r="I105" s="45"/>
      <c r="J105" s="44"/>
    </row>
    <row r="106" spans="1:62" s="9" customFormat="1" ht="17.149999999999999" customHeight="1" x14ac:dyDescent="0.25">
      <c r="A106" s="3"/>
      <c r="B106" s="358" t="s">
        <v>111</v>
      </c>
      <c r="C106" s="359"/>
      <c r="D106" s="359"/>
      <c r="E106" s="359"/>
      <c r="F106" s="359"/>
      <c r="G106" s="359"/>
      <c r="H106" s="359"/>
      <c r="I106" s="359"/>
      <c r="J106" s="359"/>
      <c r="K106" s="359"/>
      <c r="L106" s="359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</row>
    <row r="107" spans="1:62" ht="17.149999999999999" customHeight="1" x14ac:dyDescent="0.25">
      <c r="B107" s="360"/>
      <c r="C107" s="361"/>
      <c r="D107" s="361"/>
      <c r="E107" s="361"/>
      <c r="F107" s="361"/>
      <c r="G107" s="361"/>
      <c r="H107" s="361"/>
      <c r="I107" s="361"/>
      <c r="J107" s="361"/>
      <c r="K107" s="361"/>
      <c r="L107" s="361"/>
    </row>
    <row r="108" spans="1:62" ht="17.149999999999999" customHeight="1" x14ac:dyDescent="0.25">
      <c r="A108" s="9"/>
      <c r="J108" s="324"/>
      <c r="K108" s="324"/>
      <c r="L108" s="325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</row>
    <row r="109" spans="1:62" x14ac:dyDescent="0.25">
      <c r="J109" s="326"/>
      <c r="K109" s="326"/>
      <c r="L109" s="327"/>
    </row>
  </sheetData>
  <sheetProtection selectLockedCells="1" selectUnlockedCells="1"/>
  <sortState xmlns:xlrd2="http://schemas.microsoft.com/office/spreadsheetml/2017/richdata2" ref="O15:O30">
    <sortCondition ref="O15:O30"/>
  </sortState>
  <mergeCells count="22">
    <mergeCell ref="B100:H100"/>
    <mergeCell ref="B101:H101"/>
    <mergeCell ref="B99:H99"/>
    <mergeCell ref="J89:L90"/>
    <mergeCell ref="J61:L74"/>
    <mergeCell ref="J81:L84"/>
    <mergeCell ref="J10:L30"/>
    <mergeCell ref="B106:L107"/>
    <mergeCell ref="J1:L1"/>
    <mergeCell ref="B59:G59"/>
    <mergeCell ref="J35:L45"/>
    <mergeCell ref="B9:D9"/>
    <mergeCell ref="E9:G9"/>
    <mergeCell ref="H7:I7"/>
    <mergeCell ref="H41:I41"/>
    <mergeCell ref="J49:L56"/>
    <mergeCell ref="B95:H95"/>
    <mergeCell ref="B98:H98"/>
    <mergeCell ref="B90:G90"/>
    <mergeCell ref="J101:K101"/>
    <mergeCell ref="B89:G89"/>
    <mergeCell ref="B93:F93"/>
  </mergeCells>
  <phoneticPr fontId="0" type="noConversion"/>
  <hyperlinks>
    <hyperlink ref="B91" r:id="rId1" xr:uid="{00000000-0004-0000-0000-000000000000}"/>
    <hyperlink ref="B85" r:id="rId2" xr:uid="{00000000-0004-0000-0000-000002000000}"/>
    <hyperlink ref="G103" r:id="rId3" xr:uid="{00000000-0004-0000-0000-000003000000}"/>
    <hyperlink ref="N53" r:id="rId4" xr:uid="{00000000-0004-0000-0000-000004000000}"/>
    <hyperlink ref="G104" r:id="rId5" xr:uid="{00000000-0004-0000-0000-000005000000}"/>
    <hyperlink ref="B76" r:id="rId6" xr:uid="{00000000-0004-0000-0000-000001000000}"/>
  </hyperlinks>
  <printOptions horizontalCentered="1"/>
  <pageMargins left="0.25" right="0.25" top="0.25" bottom="0.25" header="0.3" footer="0.3"/>
  <pageSetup scale="76" fitToHeight="0" orientation="portrait" r:id="rId7"/>
  <headerFooter alignWithMargins="0"/>
  <rowBreaks count="1" manualBreakCount="1">
    <brk id="56" max="11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66"/>
  <sheetViews>
    <sheetView workbookViewId="0">
      <selection activeCell="B1" sqref="B1"/>
    </sheetView>
  </sheetViews>
  <sheetFormatPr defaultRowHeight="15.5" x14ac:dyDescent="0.35"/>
  <cols>
    <col min="1" max="1" width="1.765625" customWidth="1"/>
    <col min="2" max="3" width="22.765625" customWidth="1"/>
    <col min="4" max="4" width="8.765625" customWidth="1"/>
    <col min="5" max="5" width="4.765625" customWidth="1"/>
    <col min="6" max="7" width="22.765625" customWidth="1"/>
    <col min="10" max="11" width="22.765625" customWidth="1"/>
  </cols>
  <sheetData>
    <row r="1" spans="2:7" ht="72.75" customHeight="1" x14ac:dyDescent="0.35">
      <c r="B1" s="314" t="s">
        <v>196</v>
      </c>
      <c r="C1" s="68"/>
      <c r="D1" s="68"/>
      <c r="E1" s="68"/>
      <c r="F1" s="69"/>
      <c r="G1" s="64" t="str">
        <f>" REVISED "&amp;TEXT('Proposal Guidelines'!O1,"mm/dd/yyyy")</f>
        <v xml:space="preserve"> REVISED 01/14/2025</v>
      </c>
    </row>
    <row r="2" spans="2:7" ht="34.5" customHeight="1" x14ac:dyDescent="0.35">
      <c r="B2" s="410" t="s">
        <v>159</v>
      </c>
      <c r="C2" s="410"/>
      <c r="D2" s="410"/>
      <c r="E2" s="410"/>
      <c r="F2" s="410"/>
      <c r="G2" s="67"/>
    </row>
    <row r="3" spans="2:7" ht="12" customHeight="1" x14ac:dyDescent="0.35">
      <c r="B3" s="70" t="s">
        <v>5</v>
      </c>
      <c r="C3" s="70"/>
      <c r="D3" s="70"/>
      <c r="E3" s="70"/>
      <c r="F3" s="71" t="s">
        <v>14</v>
      </c>
      <c r="G3" s="71"/>
    </row>
    <row r="4" spans="2:7" ht="12" customHeight="1" x14ac:dyDescent="0.35">
      <c r="B4" s="72" t="s">
        <v>6</v>
      </c>
      <c r="C4" s="72"/>
      <c r="D4" s="72"/>
      <c r="E4" s="72"/>
      <c r="F4" s="67"/>
      <c r="G4" s="67"/>
    </row>
    <row r="5" spans="2:7" ht="12" customHeight="1" x14ac:dyDescent="0.35">
      <c r="B5" s="100" t="s">
        <v>8</v>
      </c>
      <c r="C5" s="101" t="s">
        <v>7</v>
      </c>
      <c r="D5" s="102"/>
      <c r="E5" s="75"/>
      <c r="F5" s="116" t="s">
        <v>15</v>
      </c>
      <c r="G5" s="117" t="s">
        <v>134</v>
      </c>
    </row>
    <row r="6" spans="2:7" ht="12" customHeight="1" x14ac:dyDescent="0.35">
      <c r="B6" s="103"/>
      <c r="C6" s="104" t="s">
        <v>124</v>
      </c>
      <c r="D6" s="105"/>
      <c r="E6" s="75"/>
      <c r="F6" s="85" t="s">
        <v>16</v>
      </c>
      <c r="G6" s="93" t="s">
        <v>17</v>
      </c>
    </row>
    <row r="7" spans="2:7" ht="12" customHeight="1" x14ac:dyDescent="0.35">
      <c r="B7" s="103"/>
      <c r="C7" s="104" t="s">
        <v>169</v>
      </c>
      <c r="D7" s="106"/>
      <c r="E7" s="75"/>
      <c r="F7" s="118" t="s">
        <v>18</v>
      </c>
      <c r="G7" s="119" t="s">
        <v>19</v>
      </c>
    </row>
    <row r="8" spans="2:7" ht="12" customHeight="1" x14ac:dyDescent="0.35">
      <c r="B8" s="103"/>
      <c r="C8" s="104" t="s">
        <v>72</v>
      </c>
      <c r="D8" s="106"/>
      <c r="E8" s="75"/>
      <c r="F8" s="94" t="s">
        <v>20</v>
      </c>
      <c r="G8" s="95" t="s">
        <v>87</v>
      </c>
    </row>
    <row r="9" spans="2:7" ht="12" customHeight="1" x14ac:dyDescent="0.35">
      <c r="B9" s="85" t="s">
        <v>9</v>
      </c>
      <c r="C9" s="75" t="s">
        <v>10</v>
      </c>
      <c r="D9" s="86"/>
      <c r="E9" s="131"/>
      <c r="F9" s="120" t="s">
        <v>56</v>
      </c>
      <c r="G9" s="121" t="s">
        <v>57</v>
      </c>
    </row>
    <row r="10" spans="2:7" ht="12" customHeight="1" x14ac:dyDescent="0.35">
      <c r="B10" s="85"/>
      <c r="C10" s="75" t="s">
        <v>11</v>
      </c>
      <c r="D10" s="86"/>
      <c r="E10" s="75"/>
      <c r="F10" s="78"/>
      <c r="G10" s="78"/>
    </row>
    <row r="11" spans="2:7" ht="12" customHeight="1" x14ac:dyDescent="0.35">
      <c r="B11" s="130"/>
      <c r="C11" s="77" t="s">
        <v>150</v>
      </c>
      <c r="D11" s="86"/>
      <c r="E11" s="75"/>
      <c r="F11" s="72"/>
      <c r="G11" s="72"/>
    </row>
    <row r="12" spans="2:7" ht="12" customHeight="1" x14ac:dyDescent="0.35">
      <c r="B12" s="103" t="s">
        <v>12</v>
      </c>
      <c r="C12" s="104" t="s">
        <v>217</v>
      </c>
      <c r="D12" s="106"/>
      <c r="E12" s="72"/>
      <c r="F12" s="71" t="s">
        <v>76</v>
      </c>
      <c r="G12" s="72"/>
    </row>
    <row r="13" spans="2:7" ht="12" customHeight="1" x14ac:dyDescent="0.35">
      <c r="B13" s="85" t="s">
        <v>74</v>
      </c>
      <c r="C13" s="234" t="s">
        <v>124</v>
      </c>
      <c r="D13" s="86"/>
      <c r="E13" s="75"/>
      <c r="F13" s="122" t="s">
        <v>21</v>
      </c>
      <c r="G13" s="123" t="s">
        <v>22</v>
      </c>
    </row>
    <row r="14" spans="2:7" ht="12" customHeight="1" x14ac:dyDescent="0.35">
      <c r="B14" s="107" t="s">
        <v>75</v>
      </c>
      <c r="C14" s="77" t="s">
        <v>150</v>
      </c>
      <c r="D14" s="86"/>
      <c r="E14" s="75"/>
      <c r="F14" s="88" t="s">
        <v>47</v>
      </c>
      <c r="G14" s="96" t="s">
        <v>7</v>
      </c>
    </row>
    <row r="15" spans="2:7" ht="12" customHeight="1" x14ac:dyDescent="0.35">
      <c r="B15" s="85"/>
      <c r="C15" s="75" t="s">
        <v>10</v>
      </c>
      <c r="D15" s="86"/>
      <c r="E15" s="75"/>
      <c r="F15" s="110" t="s">
        <v>64</v>
      </c>
      <c r="G15" s="124" t="s">
        <v>23</v>
      </c>
    </row>
    <row r="16" spans="2:7" ht="12" customHeight="1" x14ac:dyDescent="0.35">
      <c r="B16" s="103" t="s">
        <v>13</v>
      </c>
      <c r="C16" s="104" t="s">
        <v>167</v>
      </c>
      <c r="D16" s="108"/>
      <c r="E16" s="75"/>
      <c r="F16" s="110"/>
      <c r="G16" s="124" t="s">
        <v>7</v>
      </c>
    </row>
    <row r="17" spans="2:7" ht="12" customHeight="1" x14ac:dyDescent="0.35">
      <c r="B17" s="103"/>
      <c r="C17" s="104" t="s">
        <v>124</v>
      </c>
      <c r="D17" s="108"/>
      <c r="E17" s="72"/>
      <c r="F17" s="110"/>
      <c r="G17" s="124" t="s">
        <v>24</v>
      </c>
    </row>
    <row r="18" spans="2:7" ht="12" customHeight="1" x14ac:dyDescent="0.35">
      <c r="B18" s="109"/>
      <c r="C18" s="104" t="s">
        <v>169</v>
      </c>
      <c r="D18" s="108"/>
      <c r="E18" s="72"/>
      <c r="F18" s="88" t="s">
        <v>25</v>
      </c>
      <c r="G18" s="96" t="s">
        <v>85</v>
      </c>
    </row>
    <row r="19" spans="2:7" ht="12" customHeight="1" x14ac:dyDescent="0.35">
      <c r="B19" s="103"/>
      <c r="C19" s="104" t="s">
        <v>72</v>
      </c>
      <c r="D19" s="108"/>
      <c r="E19" s="72"/>
      <c r="F19" s="88"/>
      <c r="G19" s="96"/>
    </row>
    <row r="20" spans="2:7" ht="12" customHeight="1" x14ac:dyDescent="0.35">
      <c r="B20" s="103"/>
      <c r="C20" s="104" t="s">
        <v>10</v>
      </c>
      <c r="D20" s="108"/>
      <c r="E20" s="72"/>
      <c r="F20" s="110" t="s">
        <v>26</v>
      </c>
      <c r="G20" s="124" t="s">
        <v>27</v>
      </c>
    </row>
    <row r="21" spans="2:7" ht="12" customHeight="1" x14ac:dyDescent="0.35">
      <c r="B21" s="103"/>
      <c r="C21" s="104" t="s">
        <v>11</v>
      </c>
      <c r="D21" s="108"/>
      <c r="E21" s="72"/>
      <c r="F21" s="409" t="s">
        <v>28</v>
      </c>
      <c r="G21" s="93" t="s">
        <v>29</v>
      </c>
    </row>
    <row r="22" spans="2:7" ht="12" customHeight="1" x14ac:dyDescent="0.35">
      <c r="B22" s="110"/>
      <c r="C22" s="282" t="s">
        <v>125</v>
      </c>
      <c r="D22" s="108"/>
      <c r="E22" s="74"/>
      <c r="F22" s="409"/>
      <c r="G22" s="93"/>
    </row>
    <row r="23" spans="2:7" ht="12" customHeight="1" x14ac:dyDescent="0.35">
      <c r="B23" s="111"/>
      <c r="C23" s="112"/>
      <c r="D23" s="113"/>
      <c r="E23" s="74"/>
      <c r="F23" s="109" t="s">
        <v>30</v>
      </c>
      <c r="G23" s="125" t="s">
        <v>29</v>
      </c>
    </row>
    <row r="24" spans="2:7" ht="12" customHeight="1" x14ac:dyDescent="0.35">
      <c r="B24" s="74"/>
      <c r="C24" s="75"/>
      <c r="D24" s="67"/>
      <c r="E24" s="73"/>
      <c r="F24" s="409" t="s">
        <v>31</v>
      </c>
      <c r="G24" s="411" t="s">
        <v>62</v>
      </c>
    </row>
    <row r="25" spans="2:7" ht="12" customHeight="1" x14ac:dyDescent="0.35">
      <c r="B25" s="74"/>
      <c r="C25" s="74"/>
      <c r="D25" s="67"/>
      <c r="E25" s="76"/>
      <c r="F25" s="409"/>
      <c r="G25" s="411"/>
    </row>
    <row r="26" spans="2:7" ht="12" customHeight="1" x14ac:dyDescent="0.35">
      <c r="B26" s="70" t="s">
        <v>48</v>
      </c>
      <c r="C26" s="76"/>
      <c r="D26" s="67"/>
      <c r="E26" s="79" t="s">
        <v>32</v>
      </c>
      <c r="F26" s="409"/>
      <c r="G26" s="411"/>
    </row>
    <row r="27" spans="2:7" ht="12" customHeight="1" x14ac:dyDescent="0.35">
      <c r="B27" s="90" t="s">
        <v>33</v>
      </c>
      <c r="C27" s="91" t="s">
        <v>34</v>
      </c>
      <c r="D27" s="84"/>
      <c r="E27" s="76"/>
      <c r="F27" s="409"/>
      <c r="G27" s="411"/>
    </row>
    <row r="28" spans="2:7" ht="12" customHeight="1" x14ac:dyDescent="0.35">
      <c r="B28" s="283">
        <v>231220</v>
      </c>
      <c r="C28" s="412" t="s">
        <v>155</v>
      </c>
      <c r="D28" s="412"/>
      <c r="E28" s="76" t="s">
        <v>32</v>
      </c>
      <c r="F28" s="126" t="s">
        <v>79</v>
      </c>
      <c r="G28" s="287">
        <v>44743</v>
      </c>
    </row>
    <row r="29" spans="2:7" ht="12" customHeight="1" x14ac:dyDescent="0.35">
      <c r="B29" s="92">
        <v>231710</v>
      </c>
      <c r="C29" s="76" t="s">
        <v>49</v>
      </c>
      <c r="D29" s="87"/>
      <c r="E29" s="76"/>
      <c r="F29" s="127" t="s">
        <v>80</v>
      </c>
      <c r="G29" s="128"/>
    </row>
    <row r="30" spans="2:7" ht="12" customHeight="1" x14ac:dyDescent="0.35">
      <c r="B30" s="114">
        <v>231720</v>
      </c>
      <c r="C30" s="115" t="s">
        <v>51</v>
      </c>
      <c r="D30" s="108"/>
      <c r="E30" s="76"/>
      <c r="F30" s="75"/>
      <c r="G30" s="75"/>
    </row>
    <row r="31" spans="2:7" ht="12" customHeight="1" x14ac:dyDescent="0.35">
      <c r="B31" s="92">
        <v>231730</v>
      </c>
      <c r="C31" s="76" t="s">
        <v>52</v>
      </c>
      <c r="D31" s="87"/>
      <c r="E31" s="76"/>
    </row>
    <row r="32" spans="2:7" ht="12" customHeight="1" x14ac:dyDescent="0.35">
      <c r="B32" s="283">
        <v>231740</v>
      </c>
      <c r="C32" s="284" t="s">
        <v>151</v>
      </c>
      <c r="D32" s="108"/>
      <c r="E32" s="76"/>
      <c r="F32" s="122" t="s">
        <v>13</v>
      </c>
      <c r="G32" s="256" t="str">
        <f>C16</f>
        <v>Aedra McCarthy</v>
      </c>
    </row>
    <row r="33" spans="1:11" ht="12" customHeight="1" x14ac:dyDescent="0.35">
      <c r="B33" s="92">
        <v>231610</v>
      </c>
      <c r="C33" s="76" t="s">
        <v>50</v>
      </c>
      <c r="D33" s="87"/>
      <c r="E33" s="76"/>
      <c r="F33" s="110"/>
      <c r="G33" s="125" t="s">
        <v>126</v>
      </c>
    </row>
    <row r="34" spans="1:11" ht="12" customHeight="1" x14ac:dyDescent="0.35">
      <c r="A34" s="285"/>
      <c r="B34" s="283">
        <v>231620</v>
      </c>
      <c r="C34" s="284" t="s">
        <v>153</v>
      </c>
      <c r="D34" s="108"/>
      <c r="E34" s="76"/>
      <c r="F34" s="110"/>
      <c r="G34" s="125" t="s">
        <v>73</v>
      </c>
    </row>
    <row r="35" spans="1:11" ht="12" customHeight="1" x14ac:dyDescent="0.35">
      <c r="B35" s="92">
        <v>232031</v>
      </c>
      <c r="C35" s="76" t="s">
        <v>152</v>
      </c>
      <c r="D35" s="87"/>
      <c r="E35" s="76"/>
      <c r="F35" s="110"/>
      <c r="G35" s="125" t="s">
        <v>72</v>
      </c>
    </row>
    <row r="36" spans="1:11" ht="12" customHeight="1" x14ac:dyDescent="0.35">
      <c r="B36" s="283">
        <v>232030</v>
      </c>
      <c r="C36" s="284" t="s">
        <v>156</v>
      </c>
      <c r="D36" s="108"/>
      <c r="E36" s="76"/>
      <c r="F36" s="110"/>
      <c r="G36" s="125" t="s">
        <v>10</v>
      </c>
    </row>
    <row r="37" spans="1:11" ht="12" customHeight="1" x14ac:dyDescent="0.35">
      <c r="B37" s="286">
        <v>234020</v>
      </c>
      <c r="C37" s="408" t="s">
        <v>154</v>
      </c>
      <c r="D37" s="408"/>
      <c r="E37" s="74"/>
      <c r="F37" s="110"/>
      <c r="G37" s="125" t="s">
        <v>11</v>
      </c>
    </row>
    <row r="38" spans="1:11" ht="12" customHeight="1" x14ac:dyDescent="0.35">
      <c r="B38" s="235">
        <v>235120</v>
      </c>
      <c r="C38" s="236" t="s">
        <v>43</v>
      </c>
      <c r="D38" s="113"/>
      <c r="E38" s="74"/>
      <c r="F38" s="110"/>
      <c r="G38" s="282" t="s">
        <v>125</v>
      </c>
    </row>
    <row r="39" spans="1:11" ht="12" customHeight="1" x14ac:dyDescent="0.35">
      <c r="B39" s="67"/>
      <c r="C39" s="74"/>
      <c r="D39" s="74"/>
      <c r="E39" s="67"/>
      <c r="F39" s="110"/>
      <c r="G39" s="125"/>
    </row>
    <row r="40" spans="1:11" ht="12" customHeight="1" x14ac:dyDescent="0.35">
      <c r="B40" s="67" t="s">
        <v>77</v>
      </c>
      <c r="C40" s="67"/>
      <c r="D40" s="67"/>
      <c r="E40" s="80"/>
      <c r="F40" s="88" t="s">
        <v>58</v>
      </c>
      <c r="G40" s="96"/>
    </row>
    <row r="41" spans="1:11" ht="12" customHeight="1" x14ac:dyDescent="0.35">
      <c r="B41" s="155" t="s">
        <v>86</v>
      </c>
      <c r="C41" s="80"/>
      <c r="D41" s="80"/>
      <c r="E41" s="80"/>
      <c r="F41" s="97"/>
      <c r="G41" s="96" t="s">
        <v>157</v>
      </c>
    </row>
    <row r="42" spans="1:11" ht="12" customHeight="1" x14ac:dyDescent="0.35">
      <c r="B42" s="80"/>
      <c r="C42" s="80"/>
      <c r="D42" s="80"/>
      <c r="E42" s="67"/>
      <c r="F42" s="88"/>
      <c r="G42" s="96" t="s">
        <v>97</v>
      </c>
    </row>
    <row r="43" spans="1:11" ht="12" customHeight="1" x14ac:dyDescent="0.35">
      <c r="B43" s="81" t="s">
        <v>182</v>
      </c>
      <c r="C43" s="82" t="s">
        <v>183</v>
      </c>
      <c r="D43" s="82"/>
      <c r="E43" s="67"/>
      <c r="F43" s="88"/>
      <c r="G43" s="96" t="s">
        <v>158</v>
      </c>
    </row>
    <row r="44" spans="1:11" ht="12" customHeight="1" x14ac:dyDescent="0.35">
      <c r="A44" s="83"/>
      <c r="B44" s="293" t="s">
        <v>174</v>
      </c>
      <c r="C44" s="294">
        <v>500</v>
      </c>
      <c r="D44" s="295"/>
      <c r="E44" s="67"/>
      <c r="F44" s="97"/>
      <c r="G44" s="96" t="s">
        <v>123</v>
      </c>
    </row>
    <row r="45" spans="1:11" ht="12" customHeight="1" x14ac:dyDescent="0.35">
      <c r="A45" s="83"/>
      <c r="B45" s="300" t="s">
        <v>175</v>
      </c>
      <c r="C45" s="174">
        <v>1250</v>
      </c>
      <c r="D45" s="301"/>
      <c r="E45" s="67"/>
      <c r="F45" s="182"/>
    </row>
    <row r="46" spans="1:11" ht="12" customHeight="1" x14ac:dyDescent="0.35">
      <c r="A46" s="83"/>
      <c r="B46" s="296" t="s">
        <v>176</v>
      </c>
      <c r="C46" s="173">
        <v>1250</v>
      </c>
      <c r="D46" s="297"/>
      <c r="E46" s="67"/>
      <c r="F46" s="88"/>
      <c r="G46" s="96" t="s">
        <v>98</v>
      </c>
    </row>
    <row r="47" spans="1:11" ht="12" customHeight="1" x14ac:dyDescent="0.35">
      <c r="A47" s="83"/>
      <c r="B47" s="300" t="s">
        <v>177</v>
      </c>
      <c r="C47" s="174">
        <v>1250</v>
      </c>
      <c r="D47" s="301"/>
      <c r="E47" s="67"/>
      <c r="F47" s="89"/>
      <c r="G47" s="98" t="s">
        <v>59</v>
      </c>
    </row>
    <row r="48" spans="1:11" ht="12" customHeight="1" x14ac:dyDescent="0.35">
      <c r="A48" s="83"/>
      <c r="B48" s="296" t="s">
        <v>178</v>
      </c>
      <c r="C48" s="173">
        <v>3500</v>
      </c>
      <c r="D48" s="297"/>
      <c r="E48" s="67"/>
      <c r="J48" s="177"/>
      <c r="K48" s="178"/>
    </row>
    <row r="49" spans="1:14" ht="12" customHeight="1" x14ac:dyDescent="0.35">
      <c r="A49" s="83"/>
      <c r="B49" s="300" t="s">
        <v>179</v>
      </c>
      <c r="C49" s="174">
        <v>3500</v>
      </c>
      <c r="D49" s="301"/>
      <c r="E49" s="67"/>
      <c r="F49" s="122" t="s">
        <v>103</v>
      </c>
      <c r="G49" s="123"/>
      <c r="J49" s="177"/>
      <c r="K49" s="178"/>
    </row>
    <row r="50" spans="1:14" ht="12" customHeight="1" x14ac:dyDescent="0.35">
      <c r="A50" s="83"/>
      <c r="B50" s="298" t="s">
        <v>180</v>
      </c>
      <c r="C50" s="175">
        <v>4000</v>
      </c>
      <c r="D50" s="299"/>
      <c r="E50" s="67"/>
      <c r="F50" s="110" t="s">
        <v>82</v>
      </c>
      <c r="G50" s="129" t="s">
        <v>168</v>
      </c>
      <c r="J50" s="177"/>
      <c r="K50" s="178"/>
    </row>
    <row r="51" spans="1:14" ht="12" customHeight="1" x14ac:dyDescent="0.35">
      <c r="A51" s="83"/>
      <c r="B51" s="173"/>
      <c r="C51" s="172"/>
      <c r="D51" s="83"/>
      <c r="E51" s="67"/>
      <c r="F51" s="110" t="s">
        <v>81</v>
      </c>
      <c r="G51" s="129"/>
      <c r="J51" s="177"/>
      <c r="K51" s="178"/>
    </row>
    <row r="52" spans="1:14" ht="12" customHeight="1" x14ac:dyDescent="0.35">
      <c r="B52" s="74" t="s">
        <v>181</v>
      </c>
      <c r="C52" s="173"/>
      <c r="D52" s="173"/>
      <c r="E52" s="67"/>
      <c r="F52" s="88" t="s">
        <v>104</v>
      </c>
      <c r="G52" s="99">
        <v>4179041</v>
      </c>
      <c r="J52" s="177"/>
      <c r="K52" s="178"/>
    </row>
    <row r="53" spans="1:14" ht="12" customHeight="1" x14ac:dyDescent="0.35">
      <c r="B53" s="302" t="s">
        <v>173</v>
      </c>
      <c r="C53" s="173"/>
      <c r="D53" s="173"/>
      <c r="E53" s="83"/>
      <c r="F53" s="110" t="s">
        <v>35</v>
      </c>
      <c r="G53" s="129" t="s">
        <v>36</v>
      </c>
      <c r="J53" s="177"/>
      <c r="K53" s="178"/>
    </row>
    <row r="54" spans="1:14" ht="12" customHeight="1" x14ac:dyDescent="0.35">
      <c r="B54" s="83"/>
      <c r="C54" s="173"/>
      <c r="D54" s="172"/>
      <c r="E54" s="83"/>
      <c r="F54" s="308" t="s">
        <v>91</v>
      </c>
      <c r="G54" s="99">
        <v>611310</v>
      </c>
      <c r="J54" s="177"/>
      <c r="K54" s="178"/>
    </row>
    <row r="55" spans="1:14" ht="12" customHeight="1" x14ac:dyDescent="0.35">
      <c r="B55" s="83"/>
      <c r="C55" s="173"/>
      <c r="D55" s="172"/>
      <c r="E55" s="67"/>
      <c r="F55" s="308"/>
      <c r="G55" s="227"/>
      <c r="J55" s="177"/>
      <c r="K55" s="178"/>
    </row>
    <row r="56" spans="1:14" ht="12" customHeight="1" x14ac:dyDescent="0.35">
      <c r="B56" s="67"/>
      <c r="C56" s="74"/>
      <c r="D56" s="74"/>
      <c r="E56" s="74"/>
      <c r="F56" s="109" t="s">
        <v>55</v>
      </c>
      <c r="G56" s="181" t="s">
        <v>99</v>
      </c>
      <c r="J56" s="177"/>
      <c r="K56" s="178"/>
    </row>
    <row r="57" spans="1:14" ht="12" customHeight="1" x14ac:dyDescent="0.35">
      <c r="C57" s="74"/>
      <c r="D57" s="74"/>
      <c r="E57" s="74"/>
      <c r="F57" s="109" t="s">
        <v>195</v>
      </c>
      <c r="G57" s="181" t="s">
        <v>171</v>
      </c>
      <c r="J57" s="177"/>
      <c r="K57" s="178"/>
    </row>
    <row r="58" spans="1:14" ht="12" customHeight="1" x14ac:dyDescent="0.35">
      <c r="C58" s="74"/>
      <c r="D58" s="74"/>
      <c r="E58" s="67"/>
      <c r="F58" s="179" t="s">
        <v>37</v>
      </c>
      <c r="G58" s="230" t="s">
        <v>121</v>
      </c>
    </row>
    <row r="59" spans="1:14" ht="12" customHeight="1" x14ac:dyDescent="0.35">
      <c r="B59" s="67"/>
      <c r="C59" s="67"/>
      <c r="D59" s="67"/>
      <c r="E59" s="67"/>
      <c r="F59" s="109" t="s">
        <v>92</v>
      </c>
      <c r="G59" s="181" t="s">
        <v>38</v>
      </c>
      <c r="N59" s="303" t="s">
        <v>184</v>
      </c>
    </row>
    <row r="60" spans="1:14" ht="12" customHeight="1" x14ac:dyDescent="0.35">
      <c r="B60" s="67"/>
      <c r="C60" s="67"/>
      <c r="D60" s="67"/>
      <c r="E60" s="67"/>
      <c r="F60" s="179" t="s">
        <v>93</v>
      </c>
      <c r="G60" s="180" t="s">
        <v>94</v>
      </c>
    </row>
    <row r="61" spans="1:14" ht="12" customHeight="1" x14ac:dyDescent="0.35">
      <c r="B61" s="67"/>
      <c r="C61" s="67"/>
      <c r="D61" s="67"/>
      <c r="E61" s="67"/>
      <c r="F61" s="109" t="s">
        <v>96</v>
      </c>
      <c r="G61" s="181" t="s">
        <v>95</v>
      </c>
    </row>
    <row r="62" spans="1:14" ht="12" customHeight="1" x14ac:dyDescent="0.35">
      <c r="B62" s="67"/>
      <c r="C62" s="67"/>
      <c r="D62" s="67"/>
      <c r="E62" s="67"/>
      <c r="F62" s="179" t="s">
        <v>39</v>
      </c>
      <c r="G62" s="180" t="s">
        <v>40</v>
      </c>
    </row>
    <row r="63" spans="1:14" ht="12" customHeight="1" x14ac:dyDescent="0.35">
      <c r="B63" s="67"/>
      <c r="C63" s="67"/>
      <c r="D63" s="67"/>
      <c r="E63" s="67"/>
      <c r="F63" s="109" t="s">
        <v>41</v>
      </c>
      <c r="G63" s="292" t="s">
        <v>172</v>
      </c>
    </row>
    <row r="64" spans="1:14" ht="22.5" customHeight="1" x14ac:dyDescent="0.35">
      <c r="C64" s="67"/>
      <c r="D64" s="67"/>
      <c r="E64" s="67"/>
      <c r="F64" s="179" t="s">
        <v>42</v>
      </c>
      <c r="G64" s="289" t="s">
        <v>60</v>
      </c>
    </row>
    <row r="65" spans="2:7" ht="12" customHeight="1" x14ac:dyDescent="0.35">
      <c r="C65" s="67"/>
      <c r="D65" s="67"/>
      <c r="E65" s="67"/>
      <c r="F65" s="290" t="s">
        <v>170</v>
      </c>
      <c r="G65" s="291" t="s">
        <v>171</v>
      </c>
    </row>
    <row r="66" spans="2:7" ht="22.5" customHeight="1" x14ac:dyDescent="0.35">
      <c r="B66" s="237" t="s">
        <v>127</v>
      </c>
      <c r="C66" s="67"/>
      <c r="D66" s="67"/>
      <c r="E66" s="67"/>
    </row>
  </sheetData>
  <mergeCells count="6">
    <mergeCell ref="C37:D37"/>
    <mergeCell ref="F21:F22"/>
    <mergeCell ref="B2:F2"/>
    <mergeCell ref="F24:F27"/>
    <mergeCell ref="G24:G27"/>
    <mergeCell ref="C28:D28"/>
  </mergeCells>
  <hyperlinks>
    <hyperlink ref="B53" r:id="rId1" xr:uid="{00000000-0004-0000-0100-000000000000}"/>
    <hyperlink ref="G47" r:id="rId2" xr:uid="{00000000-0004-0000-0100-000001000000}"/>
    <hyperlink ref="C11" r:id="rId3" xr:uid="{00000000-0004-0000-0100-000002000000}"/>
    <hyperlink ref="B66" r:id="rId4" xr:uid="{00000000-0004-0000-0100-000003000000}"/>
    <hyperlink ref="C22" r:id="rId5" xr:uid="{00000000-0004-0000-0100-000004000000}"/>
    <hyperlink ref="C14" r:id="rId6" xr:uid="{00000000-0004-0000-0100-000005000000}"/>
    <hyperlink ref="G38" r:id="rId7" xr:uid="{00000000-0004-0000-0100-000006000000}"/>
  </hyperlinks>
  <printOptions horizontalCentered="1"/>
  <pageMargins left="0.25" right="0.25" top="0.75" bottom="0.75" header="0.3" footer="0.3"/>
  <pageSetup scale="78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Proposal Guidelines</vt:lpstr>
      <vt:lpstr>Proposal Common Info</vt:lpstr>
      <vt:lpstr>'Proposal Common Info'!Print_Area</vt:lpstr>
      <vt:lpstr>'Proposal Guidelines'!Print_Area</vt:lpstr>
      <vt:lpstr>'Proposal Guidelines'!Print_Titles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melora.park@oregonstate.edu</dc:creator>
  <cp:lastModifiedBy>Park, Melora</cp:lastModifiedBy>
  <cp:lastPrinted>2024-12-12T00:27:53Z</cp:lastPrinted>
  <dcterms:created xsi:type="dcterms:W3CDTF">2014-04-16T17:15:33Z</dcterms:created>
  <dcterms:modified xsi:type="dcterms:W3CDTF">2025-01-14T21:09:57Z</dcterms:modified>
</cp:coreProperties>
</file>